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-120" yWindow="-120" windowWidth="23250" windowHeight="13170"/>
  </bookViews>
  <sheets>
    <sheet name="2022" sheetId="1" r:id="rId1"/>
    <sheet name="2023" sheetId="2" r:id="rId2"/>
    <sheet name="2024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'2022'!$A$6:$AD$340</definedName>
    <definedName name="_xlnm._FilterDatabase" localSheetId="1" hidden="1">'2023'!$A$6:$AA$340</definedName>
    <definedName name="_xlnm._FilterDatabase" localSheetId="2" hidden="1">'2024'!$A$6:$AA$340</definedName>
    <definedName name="_xlnm.Print_Titles" localSheetId="0">'2022'!$A:$E,'2022'!$4:$5</definedName>
    <definedName name="_xlnm.Print_Titles" localSheetId="1">'2023'!$A:$E,'2023'!$4:$5</definedName>
    <definedName name="_xlnm.Print_Titles" localSheetId="2">'2024'!$A:$E,'2024'!$4:$5</definedName>
    <definedName name="_xlnm.Print_Area" localSheetId="0">'2022'!$A$1:$W$351</definedName>
    <definedName name="_xlnm.Print_Area" localSheetId="1">'2023'!$A$1:$W$350</definedName>
    <definedName name="_xlnm.Print_Area" localSheetId="2">'2024'!$A$1:$W$349</definedName>
  </definedNames>
  <calcPr calcId="125725"/>
</workbook>
</file>

<file path=xl/calcChain.xml><?xml version="1.0" encoding="utf-8"?>
<calcChain xmlns="http://schemas.openxmlformats.org/spreadsheetml/2006/main">
  <c r="V339" i="1"/>
  <c r="S19" i="4"/>
  <c r="S23"/>
  <c r="S88"/>
  <c r="S127"/>
  <c r="S134"/>
  <c r="S180"/>
  <c r="S181"/>
  <c r="S182"/>
  <c r="S248"/>
  <c r="S249"/>
  <c r="S250"/>
  <c r="S252"/>
  <c r="S265"/>
  <c r="S297"/>
  <c r="R19"/>
  <c r="R23"/>
  <c r="R88"/>
  <c r="R127"/>
  <c r="R134"/>
  <c r="R180"/>
  <c r="R181"/>
  <c r="R182"/>
  <c r="R248"/>
  <c r="R249"/>
  <c r="R250"/>
  <c r="R252"/>
  <c r="R265"/>
  <c r="R297"/>
  <c r="Q134"/>
  <c r="Q180"/>
  <c r="Q181"/>
  <c r="Q182"/>
  <c r="Q250"/>
  <c r="Q252"/>
  <c r="P134"/>
  <c r="P180"/>
  <c r="P181"/>
  <c r="P182"/>
  <c r="P250"/>
  <c r="P252"/>
  <c r="C305"/>
  <c r="AA306"/>
  <c r="Z306"/>
  <c r="Y306"/>
  <c r="X306"/>
  <c r="AA304"/>
  <c r="Z304"/>
  <c r="Y304"/>
  <c r="X304"/>
  <c r="AA262"/>
  <c r="Z262"/>
  <c r="Y262"/>
  <c r="X262"/>
  <c r="AA231"/>
  <c r="Z231"/>
  <c r="AA229"/>
  <c r="Z229"/>
  <c r="K219" i="2"/>
  <c r="AA172" i="4"/>
  <c r="Z172"/>
  <c r="Y172"/>
  <c r="X172"/>
  <c r="AA115"/>
  <c r="Z115"/>
  <c r="Y115"/>
  <c r="X115"/>
  <c r="AA74"/>
  <c r="Z74"/>
  <c r="Y74"/>
  <c r="X74"/>
  <c r="AA58"/>
  <c r="Z58"/>
  <c r="Y58"/>
  <c r="X58"/>
  <c r="AA47"/>
  <c r="Z47"/>
  <c r="Y47"/>
  <c r="X47"/>
  <c r="AA30"/>
  <c r="Z30"/>
  <c r="AA35"/>
  <c r="Z35"/>
  <c r="K8"/>
  <c r="K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N21"/>
  <c r="K22"/>
  <c r="L22"/>
  <c r="Q22" s="1"/>
  <c r="N22"/>
  <c r="K23"/>
  <c r="L23"/>
  <c r="K24"/>
  <c r="L24"/>
  <c r="K25"/>
  <c r="L25"/>
  <c r="N25"/>
  <c r="O25" s="1"/>
  <c r="R25" s="1"/>
  <c r="K27"/>
  <c r="K28"/>
  <c r="K29"/>
  <c r="K31"/>
  <c r="K32"/>
  <c r="K33"/>
  <c r="K34"/>
  <c r="K36"/>
  <c r="K37"/>
  <c r="K38"/>
  <c r="K39"/>
  <c r="K40"/>
  <c r="K42"/>
  <c r="K43"/>
  <c r="K44"/>
  <c r="L44"/>
  <c r="K46"/>
  <c r="K48"/>
  <c r="K50"/>
  <c r="K51"/>
  <c r="K53"/>
  <c r="K54"/>
  <c r="K55"/>
  <c r="K56"/>
  <c r="K57"/>
  <c r="K59"/>
  <c r="K60"/>
  <c r="K61"/>
  <c r="K62"/>
  <c r="K63"/>
  <c r="K64"/>
  <c r="K65"/>
  <c r="K66"/>
  <c r="K68"/>
  <c r="K69"/>
  <c r="L69"/>
  <c r="K70"/>
  <c r="L70"/>
  <c r="K71"/>
  <c r="K72"/>
  <c r="L72"/>
  <c r="M72" s="1"/>
  <c r="N72"/>
  <c r="O72" s="1"/>
  <c r="K73"/>
  <c r="L73"/>
  <c r="M73" s="1"/>
  <c r="N73"/>
  <c r="P73" s="1"/>
  <c r="K75"/>
  <c r="K76"/>
  <c r="K77"/>
  <c r="K79"/>
  <c r="L79"/>
  <c r="K80"/>
  <c r="K81"/>
  <c r="K82"/>
  <c r="L82"/>
  <c r="K83"/>
  <c r="L83"/>
  <c r="F85"/>
  <c r="K85"/>
  <c r="K86"/>
  <c r="L86"/>
  <c r="K88"/>
  <c r="L88"/>
  <c r="K90"/>
  <c r="K91"/>
  <c r="K92"/>
  <c r="K93"/>
  <c r="K94"/>
  <c r="K95"/>
  <c r="K97"/>
  <c r="K98"/>
  <c r="K99"/>
  <c r="K100"/>
  <c r="K101"/>
  <c r="K102"/>
  <c r="K103"/>
  <c r="K104"/>
  <c r="K105"/>
  <c r="K106"/>
  <c r="K108"/>
  <c r="K109"/>
  <c r="N109"/>
  <c r="O109" s="1"/>
  <c r="K110"/>
  <c r="K111"/>
  <c r="K112"/>
  <c r="K113"/>
  <c r="K114"/>
  <c r="N114"/>
  <c r="O114" s="1"/>
  <c r="K116"/>
  <c r="K117"/>
  <c r="K118"/>
  <c r="K119"/>
  <c r="K120"/>
  <c r="K121"/>
  <c r="L121"/>
  <c r="K122"/>
  <c r="K123"/>
  <c r="K124"/>
  <c r="K125"/>
  <c r="K127"/>
  <c r="N127"/>
  <c r="Q127" s="1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8"/>
  <c r="K149"/>
  <c r="L149"/>
  <c r="K151"/>
  <c r="K152"/>
  <c r="K153"/>
  <c r="K154"/>
  <c r="K155"/>
  <c r="K156"/>
  <c r="K157"/>
  <c r="K158"/>
  <c r="K159"/>
  <c r="K160"/>
  <c r="K161"/>
  <c r="K163"/>
  <c r="K164"/>
  <c r="K165"/>
  <c r="K166"/>
  <c r="K167"/>
  <c r="K168"/>
  <c r="K169"/>
  <c r="K170"/>
  <c r="K171"/>
  <c r="K173"/>
  <c r="K175"/>
  <c r="K176"/>
  <c r="K178"/>
  <c r="K180"/>
  <c r="K181"/>
  <c r="K182"/>
  <c r="K184"/>
  <c r="K185"/>
  <c r="K186"/>
  <c r="K188"/>
  <c r="K189"/>
  <c r="L189"/>
  <c r="K190"/>
  <c r="L190"/>
  <c r="K192"/>
  <c r="K194"/>
  <c r="K195"/>
  <c r="K196"/>
  <c r="K198"/>
  <c r="K199"/>
  <c r="K201"/>
  <c r="K202"/>
  <c r="K203"/>
  <c r="K204"/>
  <c r="K205"/>
  <c r="K207"/>
  <c r="K208"/>
  <c r="L208"/>
  <c r="K209"/>
  <c r="L209"/>
  <c r="K210"/>
  <c r="L210"/>
  <c r="K211"/>
  <c r="L211"/>
  <c r="K212"/>
  <c r="L212"/>
  <c r="K213"/>
  <c r="L213"/>
  <c r="K214"/>
  <c r="L214"/>
  <c r="K215"/>
  <c r="L215"/>
  <c r="K216"/>
  <c r="L216"/>
  <c r="K217"/>
  <c r="L217"/>
  <c r="K219"/>
  <c r="K221"/>
  <c r="K222"/>
  <c r="K223"/>
  <c r="K225"/>
  <c r="K226"/>
  <c r="K228"/>
  <c r="K230"/>
  <c r="K232"/>
  <c r="K233"/>
  <c r="K235"/>
  <c r="K237"/>
  <c r="K238"/>
  <c r="K240"/>
  <c r="L240"/>
  <c r="K241"/>
  <c r="L241"/>
  <c r="K242"/>
  <c r="K243"/>
  <c r="K244"/>
  <c r="K246"/>
  <c r="N246"/>
  <c r="K247"/>
  <c r="N247"/>
  <c r="O247" s="1"/>
  <c r="K248"/>
  <c r="L248"/>
  <c r="K249"/>
  <c r="L249"/>
  <c r="N249"/>
  <c r="K251"/>
  <c r="K253"/>
  <c r="K255"/>
  <c r="K256"/>
  <c r="L256"/>
  <c r="K258"/>
  <c r="N258"/>
  <c r="K259"/>
  <c r="K260"/>
  <c r="K261"/>
  <c r="K263"/>
  <c r="K264"/>
  <c r="K265"/>
  <c r="K266"/>
  <c r="K267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9"/>
  <c r="K290"/>
  <c r="K292"/>
  <c r="K293"/>
  <c r="K294"/>
  <c r="K296"/>
  <c r="K297"/>
  <c r="K298"/>
  <c r="K299"/>
  <c r="K300"/>
  <c r="K301"/>
  <c r="N301"/>
  <c r="O301" s="1"/>
  <c r="K302"/>
  <c r="K303"/>
  <c r="K305"/>
  <c r="L305"/>
  <c r="M305" s="1"/>
  <c r="N305"/>
  <c r="O305" s="1"/>
  <c r="K307"/>
  <c r="G308"/>
  <c r="H308"/>
  <c r="I308"/>
  <c r="J308"/>
  <c r="K311"/>
  <c r="K312"/>
  <c r="K313"/>
  <c r="K314"/>
  <c r="K315"/>
  <c r="K316"/>
  <c r="K317"/>
  <c r="K318"/>
  <c r="K319"/>
  <c r="K320"/>
  <c r="K322"/>
  <c r="N322"/>
  <c r="O322" s="1"/>
  <c r="K323"/>
  <c r="K324"/>
  <c r="K325"/>
  <c r="K326"/>
  <c r="K327"/>
  <c r="K328"/>
  <c r="K329"/>
  <c r="K330"/>
  <c r="K331"/>
  <c r="K332"/>
  <c r="K333"/>
  <c r="K334"/>
  <c r="K335"/>
  <c r="K336"/>
  <c r="E337"/>
  <c r="K337"/>
  <c r="E338"/>
  <c r="K338"/>
  <c r="G339"/>
  <c r="H339"/>
  <c r="I339"/>
  <c r="J339"/>
  <c r="AA306" i="2"/>
  <c r="Z306"/>
  <c r="Y306"/>
  <c r="X306"/>
  <c r="AA304"/>
  <c r="Z304"/>
  <c r="Y304"/>
  <c r="X304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11"/>
  <c r="H339" i="1"/>
  <c r="I339"/>
  <c r="J339"/>
  <c r="G339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11"/>
  <c r="C305" i="2"/>
  <c r="Y306" i="1"/>
  <c r="AC306" s="1"/>
  <c r="X306"/>
  <c r="Y304"/>
  <c r="AC304" s="1"/>
  <c r="X304"/>
  <c r="AC262"/>
  <c r="Y262"/>
  <c r="X262"/>
  <c r="AA262" i="2"/>
  <c r="Z262"/>
  <c r="Y262"/>
  <c r="X262"/>
  <c r="K251" i="1"/>
  <c r="K240" i="2"/>
  <c r="K241"/>
  <c r="K242"/>
  <c r="K243"/>
  <c r="K244"/>
  <c r="Y231" i="1"/>
  <c r="AC231" s="1"/>
  <c r="X231"/>
  <c r="Y229"/>
  <c r="AC229" s="1"/>
  <c r="X229"/>
  <c r="AA231" i="2"/>
  <c r="Z231"/>
  <c r="Y231"/>
  <c r="X231"/>
  <c r="AA229"/>
  <c r="Z229"/>
  <c r="Y229"/>
  <c r="X229"/>
  <c r="AA172"/>
  <c r="Z172"/>
  <c r="Y172"/>
  <c r="X172"/>
  <c r="Y172" i="1"/>
  <c r="AC172" s="1"/>
  <c r="X172"/>
  <c r="AA115" i="2"/>
  <c r="Z115"/>
  <c r="Y115"/>
  <c r="X115"/>
  <c r="AC115" i="1"/>
  <c r="Y115"/>
  <c r="X115"/>
  <c r="Y74"/>
  <c r="AC74" s="1"/>
  <c r="X74"/>
  <c r="AA74" i="2"/>
  <c r="Z74"/>
  <c r="Y74"/>
  <c r="X74"/>
  <c r="AA58"/>
  <c r="Z58"/>
  <c r="Y58"/>
  <c r="X58"/>
  <c r="Y58" i="1"/>
  <c r="AC58" s="1"/>
  <c r="X58"/>
  <c r="AA49" i="2"/>
  <c r="Z49"/>
  <c r="Y49"/>
  <c r="X49"/>
  <c r="AA47"/>
  <c r="Z47"/>
  <c r="Y47"/>
  <c r="X47"/>
  <c r="Y49" i="1"/>
  <c r="AC49" s="1"/>
  <c r="X49"/>
  <c r="AC47"/>
  <c r="Y47"/>
  <c r="X47"/>
  <c r="K9" i="2"/>
  <c r="K10"/>
  <c r="K11"/>
  <c r="K12"/>
  <c r="K13"/>
  <c r="K14"/>
  <c r="K15"/>
  <c r="K16"/>
  <c r="K17"/>
  <c r="K18"/>
  <c r="K19"/>
  <c r="K20"/>
  <c r="K21"/>
  <c r="K22"/>
  <c r="K23"/>
  <c r="K24"/>
  <c r="K25"/>
  <c r="K27"/>
  <c r="K28"/>
  <c r="K29"/>
  <c r="K31"/>
  <c r="K32"/>
  <c r="K33"/>
  <c r="K34"/>
  <c r="K36"/>
  <c r="K37"/>
  <c r="K38"/>
  <c r="K39"/>
  <c r="K40"/>
  <c r="K42"/>
  <c r="K43"/>
  <c r="K44"/>
  <c r="K46"/>
  <c r="K48"/>
  <c r="K50"/>
  <c r="K51"/>
  <c r="K53"/>
  <c r="K54"/>
  <c r="K55"/>
  <c r="K56"/>
  <c r="K57"/>
  <c r="K59"/>
  <c r="K60"/>
  <c r="K61"/>
  <c r="K62"/>
  <c r="K63"/>
  <c r="K64"/>
  <c r="K65"/>
  <c r="K66"/>
  <c r="K68"/>
  <c r="K69"/>
  <c r="K70"/>
  <c r="K71"/>
  <c r="K72"/>
  <c r="K73"/>
  <c r="K75"/>
  <c r="K76"/>
  <c r="K77"/>
  <c r="K79"/>
  <c r="K80"/>
  <c r="K81"/>
  <c r="K82"/>
  <c r="K83"/>
  <c r="K85"/>
  <c r="K86"/>
  <c r="K88"/>
  <c r="K90"/>
  <c r="K91"/>
  <c r="K92"/>
  <c r="K93"/>
  <c r="K94"/>
  <c r="K95"/>
  <c r="K97"/>
  <c r="K98"/>
  <c r="K99"/>
  <c r="K100"/>
  <c r="K101"/>
  <c r="K102"/>
  <c r="K103"/>
  <c r="K104"/>
  <c r="K105"/>
  <c r="K106"/>
  <c r="K108"/>
  <c r="K109"/>
  <c r="K110"/>
  <c r="K111"/>
  <c r="K112"/>
  <c r="K113"/>
  <c r="K114"/>
  <c r="K116"/>
  <c r="K117"/>
  <c r="K118"/>
  <c r="K119"/>
  <c r="K120"/>
  <c r="K121"/>
  <c r="K122"/>
  <c r="K123"/>
  <c r="K124"/>
  <c r="K125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8"/>
  <c r="K149"/>
  <c r="K151"/>
  <c r="K152"/>
  <c r="K153"/>
  <c r="K154"/>
  <c r="K155"/>
  <c r="K156"/>
  <c r="K157"/>
  <c r="K158"/>
  <c r="K159"/>
  <c r="K160"/>
  <c r="K161"/>
  <c r="K163"/>
  <c r="K164"/>
  <c r="K165"/>
  <c r="K166"/>
  <c r="K167"/>
  <c r="K168"/>
  <c r="K169"/>
  <c r="K170"/>
  <c r="K171"/>
  <c r="K173"/>
  <c r="K175"/>
  <c r="K176"/>
  <c r="K178"/>
  <c r="K180"/>
  <c r="K181"/>
  <c r="K182"/>
  <c r="K184"/>
  <c r="K185"/>
  <c r="K186"/>
  <c r="K188"/>
  <c r="K189"/>
  <c r="K190"/>
  <c r="K192"/>
  <c r="K194"/>
  <c r="K195"/>
  <c r="K196"/>
  <c r="K198"/>
  <c r="K199"/>
  <c r="K201"/>
  <c r="K202"/>
  <c r="K203"/>
  <c r="K204"/>
  <c r="K205"/>
  <c r="K207"/>
  <c r="K208"/>
  <c r="K209"/>
  <c r="K210"/>
  <c r="K211"/>
  <c r="K212"/>
  <c r="K213"/>
  <c r="K214"/>
  <c r="K215"/>
  <c r="K216"/>
  <c r="K217"/>
  <c r="K221"/>
  <c r="K222"/>
  <c r="K223"/>
  <c r="K225"/>
  <c r="K226"/>
  <c r="K228"/>
  <c r="K230"/>
  <c r="K232"/>
  <c r="K233"/>
  <c r="K235"/>
  <c r="K237"/>
  <c r="K238"/>
  <c r="K246"/>
  <c r="K247"/>
  <c r="K248"/>
  <c r="K249"/>
  <c r="K251"/>
  <c r="K253"/>
  <c r="K255"/>
  <c r="K256"/>
  <c r="K258"/>
  <c r="K259"/>
  <c r="K260"/>
  <c r="K261"/>
  <c r="K263"/>
  <c r="K264"/>
  <c r="K265"/>
  <c r="K266"/>
  <c r="K267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9"/>
  <c r="K290"/>
  <c r="K292"/>
  <c r="K293"/>
  <c r="K294"/>
  <c r="K296"/>
  <c r="K297"/>
  <c r="K298"/>
  <c r="K299"/>
  <c r="K300"/>
  <c r="K301"/>
  <c r="K302"/>
  <c r="K303"/>
  <c r="K305"/>
  <c r="K307"/>
  <c r="K8"/>
  <c r="H308"/>
  <c r="I308"/>
  <c r="J308"/>
  <c r="G308"/>
  <c r="K305" i="1"/>
  <c r="Q249" i="4" l="1"/>
  <c r="Q25"/>
  <c r="P22"/>
  <c r="Q21"/>
  <c r="Q305"/>
  <c r="Q72"/>
  <c r="P249"/>
  <c r="P305"/>
  <c r="P72"/>
  <c r="Q73"/>
  <c r="P25"/>
  <c r="T180"/>
  <c r="P127"/>
  <c r="T127" s="1"/>
  <c r="P21"/>
  <c r="G340"/>
  <c r="T252"/>
  <c r="S25"/>
  <c r="S305"/>
  <c r="S72"/>
  <c r="R72"/>
  <c r="R305"/>
  <c r="S114"/>
  <c r="R114"/>
  <c r="T250"/>
  <c r="T182"/>
  <c r="T134"/>
  <c r="T181"/>
  <c r="J340"/>
  <c r="H340"/>
  <c r="I340"/>
  <c r="K339"/>
  <c r="K308"/>
  <c r="O73"/>
  <c r="S73" s="1"/>
  <c r="O21"/>
  <c r="O258"/>
  <c r="O22"/>
  <c r="T249" l="1"/>
  <c r="T25"/>
  <c r="T72"/>
  <c r="T305"/>
  <c r="R73"/>
  <c r="T73" s="1"/>
  <c r="S22"/>
  <c r="R22"/>
  <c r="S21"/>
  <c r="R21"/>
  <c r="K340"/>
  <c r="T21" l="1"/>
  <c r="T22"/>
  <c r="P312" i="1" l="1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2"/>
  <c r="P334"/>
  <c r="P335"/>
  <c r="P337"/>
  <c r="P338"/>
  <c r="K230"/>
  <c r="K31"/>
  <c r="K32"/>
  <c r="S27"/>
  <c r="S28"/>
  <c r="S29"/>
  <c r="S32"/>
  <c r="S33"/>
  <c r="S34"/>
  <c r="S36"/>
  <c r="S37"/>
  <c r="S38"/>
  <c r="S39"/>
  <c r="S40"/>
  <c r="S42"/>
  <c r="S43"/>
  <c r="S44"/>
  <c r="S46"/>
  <c r="S48"/>
  <c r="S50"/>
  <c r="S51"/>
  <c r="S53"/>
  <c r="S54"/>
  <c r="S55"/>
  <c r="S56"/>
  <c r="S57"/>
  <c r="S59"/>
  <c r="S60"/>
  <c r="S61"/>
  <c r="S62"/>
  <c r="S63"/>
  <c r="S64"/>
  <c r="S65"/>
  <c r="S66"/>
  <c r="S68"/>
  <c r="S69"/>
  <c r="S70"/>
  <c r="S71"/>
  <c r="S72"/>
  <c r="S73"/>
  <c r="S75"/>
  <c r="S76"/>
  <c r="S77"/>
  <c r="S79"/>
  <c r="S80"/>
  <c r="S81"/>
  <c r="S82"/>
  <c r="S83"/>
  <c r="S86"/>
  <c r="S88"/>
  <c r="S90"/>
  <c r="S91"/>
  <c r="S92"/>
  <c r="S93"/>
  <c r="S94"/>
  <c r="S95"/>
  <c r="S97"/>
  <c r="S98"/>
  <c r="S99"/>
  <c r="S100"/>
  <c r="S101"/>
  <c r="S102"/>
  <c r="S103"/>
  <c r="S104"/>
  <c r="S105"/>
  <c r="S106"/>
  <c r="S108"/>
  <c r="S109"/>
  <c r="S110"/>
  <c r="S111"/>
  <c r="S112"/>
  <c r="S113"/>
  <c r="S114"/>
  <c r="S116"/>
  <c r="S117"/>
  <c r="S118"/>
  <c r="S119"/>
  <c r="S120"/>
  <c r="S122"/>
  <c r="S123"/>
  <c r="S124"/>
  <c r="S125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8"/>
  <c r="S149"/>
  <c r="S151"/>
  <c r="S152"/>
  <c r="S153"/>
  <c r="S154"/>
  <c r="S155"/>
  <c r="S156"/>
  <c r="S157"/>
  <c r="S158"/>
  <c r="S159"/>
  <c r="S160"/>
  <c r="S161"/>
  <c r="S163"/>
  <c r="S164"/>
  <c r="S165"/>
  <c r="S166"/>
  <c r="S167"/>
  <c r="S168"/>
  <c r="S169"/>
  <c r="S170"/>
  <c r="S173"/>
  <c r="S178"/>
  <c r="S184"/>
  <c r="S185"/>
  <c r="S186"/>
  <c r="S194"/>
  <c r="S195"/>
  <c r="S196"/>
  <c r="S198"/>
  <c r="S199"/>
  <c r="S201"/>
  <c r="S202"/>
  <c r="S203"/>
  <c r="S204"/>
  <c r="S205"/>
  <c r="S219"/>
  <c r="S221"/>
  <c r="S222"/>
  <c r="S223"/>
  <c r="S225"/>
  <c r="S226"/>
  <c r="S228"/>
  <c r="S232"/>
  <c r="S233"/>
  <c r="S235"/>
  <c r="S237"/>
  <c r="S238"/>
  <c r="S240"/>
  <c r="S241"/>
  <c r="S242"/>
  <c r="S243"/>
  <c r="S244"/>
  <c r="S246"/>
  <c r="S247"/>
  <c r="S248"/>
  <c r="S249"/>
  <c r="S251"/>
  <c r="S253"/>
  <c r="S255"/>
  <c r="S256"/>
  <c r="S258"/>
  <c r="S259"/>
  <c r="S260"/>
  <c r="S261"/>
  <c r="S263"/>
  <c r="S264"/>
  <c r="S265"/>
  <c r="S266"/>
  <c r="S267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9"/>
  <c r="S290"/>
  <c r="S292"/>
  <c r="S293"/>
  <c r="S294"/>
  <c r="S296"/>
  <c r="S297"/>
  <c r="S298"/>
  <c r="S299"/>
  <c r="S300"/>
  <c r="S301"/>
  <c r="S302"/>
  <c r="S303"/>
  <c r="S305"/>
  <c r="S307"/>
  <c r="R27"/>
  <c r="R28"/>
  <c r="R29"/>
  <c r="R32"/>
  <c r="R33"/>
  <c r="R34"/>
  <c r="R36"/>
  <c r="R37"/>
  <c r="R38"/>
  <c r="R39"/>
  <c r="R40"/>
  <c r="R42"/>
  <c r="R43"/>
  <c r="R44"/>
  <c r="R46"/>
  <c r="R48"/>
  <c r="R50"/>
  <c r="R51"/>
  <c r="R53"/>
  <c r="R54"/>
  <c r="R55"/>
  <c r="R56"/>
  <c r="R57"/>
  <c r="R59"/>
  <c r="R60"/>
  <c r="R61"/>
  <c r="R62"/>
  <c r="R63"/>
  <c r="R64"/>
  <c r="R65"/>
  <c r="R66"/>
  <c r="R68"/>
  <c r="R69"/>
  <c r="R70"/>
  <c r="R71"/>
  <c r="R72"/>
  <c r="R73"/>
  <c r="R75"/>
  <c r="R76"/>
  <c r="R77"/>
  <c r="R79"/>
  <c r="R80"/>
  <c r="R81"/>
  <c r="R82"/>
  <c r="R83"/>
  <c r="R86"/>
  <c r="R88"/>
  <c r="R90"/>
  <c r="R91"/>
  <c r="R92"/>
  <c r="R93"/>
  <c r="R94"/>
  <c r="R95"/>
  <c r="R97"/>
  <c r="R98"/>
  <c r="R99"/>
  <c r="R100"/>
  <c r="R101"/>
  <c r="R102"/>
  <c r="R103"/>
  <c r="R104"/>
  <c r="R105"/>
  <c r="R106"/>
  <c r="R108"/>
  <c r="R109"/>
  <c r="R110"/>
  <c r="R111"/>
  <c r="R112"/>
  <c r="R113"/>
  <c r="R114"/>
  <c r="R116"/>
  <c r="R117"/>
  <c r="R118"/>
  <c r="R119"/>
  <c r="R120"/>
  <c r="R122"/>
  <c r="R123"/>
  <c r="R124"/>
  <c r="R125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8"/>
  <c r="R149"/>
  <c r="R151"/>
  <c r="R152"/>
  <c r="R153"/>
  <c r="R154"/>
  <c r="R155"/>
  <c r="R156"/>
  <c r="R157"/>
  <c r="R158"/>
  <c r="R159"/>
  <c r="R160"/>
  <c r="R161"/>
  <c r="R163"/>
  <c r="R164"/>
  <c r="R165"/>
  <c r="R166"/>
  <c r="R167"/>
  <c r="R168"/>
  <c r="R169"/>
  <c r="R170"/>
  <c r="R173"/>
  <c r="R178"/>
  <c r="R184"/>
  <c r="R185"/>
  <c r="R186"/>
  <c r="R194"/>
  <c r="R195"/>
  <c r="R196"/>
  <c r="R198"/>
  <c r="R199"/>
  <c r="R201"/>
  <c r="R202"/>
  <c r="R203"/>
  <c r="R204"/>
  <c r="R205"/>
  <c r="R219"/>
  <c r="R221"/>
  <c r="R222"/>
  <c r="R223"/>
  <c r="R225"/>
  <c r="R226"/>
  <c r="R228"/>
  <c r="R232"/>
  <c r="R233"/>
  <c r="R235"/>
  <c r="R237"/>
  <c r="R238"/>
  <c r="R240"/>
  <c r="R241"/>
  <c r="R242"/>
  <c r="R243"/>
  <c r="R244"/>
  <c r="R246"/>
  <c r="R247"/>
  <c r="R248"/>
  <c r="R249"/>
  <c r="R251"/>
  <c r="R253"/>
  <c r="R255"/>
  <c r="R256"/>
  <c r="R258"/>
  <c r="R259"/>
  <c r="R260"/>
  <c r="R261"/>
  <c r="R263"/>
  <c r="R264"/>
  <c r="R265"/>
  <c r="R266"/>
  <c r="R267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9"/>
  <c r="R290"/>
  <c r="R292"/>
  <c r="R293"/>
  <c r="R294"/>
  <c r="R296"/>
  <c r="R297"/>
  <c r="R298"/>
  <c r="R299"/>
  <c r="R300"/>
  <c r="R301"/>
  <c r="R302"/>
  <c r="R303"/>
  <c r="R305"/>
  <c r="R307"/>
  <c r="Q9"/>
  <c r="Q10"/>
  <c r="Q11"/>
  <c r="Q12"/>
  <c r="Q13"/>
  <c r="Q14"/>
  <c r="Q15"/>
  <c r="Q16"/>
  <c r="Q17"/>
  <c r="Q18"/>
  <c r="Q19"/>
  <c r="Q20"/>
  <c r="Q21"/>
  <c r="Q22"/>
  <c r="Q23"/>
  <c r="Q24"/>
  <c r="Q25"/>
  <c r="Q27"/>
  <c r="Q28"/>
  <c r="Q29"/>
  <c r="Q31"/>
  <c r="Q32"/>
  <c r="Q33"/>
  <c r="Q34"/>
  <c r="Q36"/>
  <c r="Q37"/>
  <c r="Q38"/>
  <c r="Q39"/>
  <c r="Q40"/>
  <c r="Q42"/>
  <c r="Q43"/>
  <c r="Q44"/>
  <c r="Q46"/>
  <c r="Q50"/>
  <c r="Q51"/>
  <c r="Q53"/>
  <c r="Q54"/>
  <c r="Q55"/>
  <c r="Q56"/>
  <c r="Q57"/>
  <c r="Q59"/>
  <c r="Q60"/>
  <c r="Q61"/>
  <c r="Q62"/>
  <c r="Q63"/>
  <c r="Q64"/>
  <c r="Q65"/>
  <c r="Q66"/>
  <c r="Q68"/>
  <c r="Q69"/>
  <c r="Q70"/>
  <c r="Q71"/>
  <c r="Q72"/>
  <c r="Q73"/>
  <c r="Q75"/>
  <c r="Q76"/>
  <c r="Q77"/>
  <c r="Q79"/>
  <c r="Q80"/>
  <c r="Q81"/>
  <c r="Q82"/>
  <c r="Q83"/>
  <c r="Q85"/>
  <c r="Q86"/>
  <c r="Q88"/>
  <c r="Q90"/>
  <c r="Q91"/>
  <c r="Q92"/>
  <c r="Q93"/>
  <c r="Q94"/>
  <c r="Q95"/>
  <c r="Q97"/>
  <c r="Q98"/>
  <c r="Q99"/>
  <c r="Q100"/>
  <c r="Q101"/>
  <c r="Q102"/>
  <c r="Q103"/>
  <c r="Q104"/>
  <c r="Q105"/>
  <c r="Q106"/>
  <c r="Q108"/>
  <c r="Q109"/>
  <c r="Q110"/>
  <c r="Q111"/>
  <c r="Q112"/>
  <c r="Q113"/>
  <c r="Q114"/>
  <c r="Q116"/>
  <c r="Q117"/>
  <c r="Q118"/>
  <c r="Q119"/>
  <c r="Q120"/>
  <c r="Q121"/>
  <c r="Q122"/>
  <c r="Q123"/>
  <c r="Q124"/>
  <c r="Q125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8"/>
  <c r="Q149"/>
  <c r="Q151"/>
  <c r="Q152"/>
  <c r="Q153"/>
  <c r="Q154"/>
  <c r="Q155"/>
  <c r="Q156"/>
  <c r="Q157"/>
  <c r="Q158"/>
  <c r="Q159"/>
  <c r="Q160"/>
  <c r="Q161"/>
  <c r="Q163"/>
  <c r="Q164"/>
  <c r="Q165"/>
  <c r="Q166"/>
  <c r="Q167"/>
  <c r="Q168"/>
  <c r="Q169"/>
  <c r="Q170"/>
  <c r="Q171"/>
  <c r="Q173"/>
  <c r="Q178"/>
  <c r="Q184"/>
  <c r="Q185"/>
  <c r="Q186"/>
  <c r="Q188"/>
  <c r="Q189"/>
  <c r="Q190"/>
  <c r="Q194"/>
  <c r="Q195"/>
  <c r="Q196"/>
  <c r="Q198"/>
  <c r="Q199"/>
  <c r="Q201"/>
  <c r="Q202"/>
  <c r="Q203"/>
  <c r="Q204"/>
  <c r="Q205"/>
  <c r="Q207"/>
  <c r="Q208"/>
  <c r="Q209"/>
  <c r="Q210"/>
  <c r="Q211"/>
  <c r="Q212"/>
  <c r="Q213"/>
  <c r="Q214"/>
  <c r="Q215"/>
  <c r="Q216"/>
  <c r="Q217"/>
  <c r="Q219"/>
  <c r="Q221"/>
  <c r="Q222"/>
  <c r="Q223"/>
  <c r="Q225"/>
  <c r="Q226"/>
  <c r="Q228"/>
  <c r="Q232"/>
  <c r="Q233"/>
  <c r="Q235"/>
  <c r="Q237"/>
  <c r="Q238"/>
  <c r="Q240"/>
  <c r="Q241"/>
  <c r="Q242"/>
  <c r="Q243"/>
  <c r="Q244"/>
  <c r="Q246"/>
  <c r="Q247"/>
  <c r="Q248"/>
  <c r="Q249"/>
  <c r="Q251"/>
  <c r="Q253"/>
  <c r="Q255"/>
  <c r="Q256"/>
  <c r="Q258"/>
  <c r="Q259"/>
  <c r="Q260"/>
  <c r="Q261"/>
  <c r="Q263"/>
  <c r="Q264"/>
  <c r="Q265"/>
  <c r="Q266"/>
  <c r="Q267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9"/>
  <c r="Q290"/>
  <c r="Q292"/>
  <c r="Q293"/>
  <c r="Q294"/>
  <c r="Q296"/>
  <c r="Q297"/>
  <c r="Q298"/>
  <c r="Q299"/>
  <c r="Q300"/>
  <c r="Q301"/>
  <c r="Q302"/>
  <c r="Q303"/>
  <c r="Q305"/>
  <c r="Q307"/>
  <c r="P9"/>
  <c r="P10"/>
  <c r="P11"/>
  <c r="P12"/>
  <c r="P13"/>
  <c r="P14"/>
  <c r="P15"/>
  <c r="P16"/>
  <c r="P17"/>
  <c r="P18"/>
  <c r="P19"/>
  <c r="P20"/>
  <c r="P21"/>
  <c r="P22"/>
  <c r="P23"/>
  <c r="P24"/>
  <c r="P25"/>
  <c r="P27"/>
  <c r="P28"/>
  <c r="P29"/>
  <c r="P31"/>
  <c r="P32"/>
  <c r="P33"/>
  <c r="P34"/>
  <c r="P36"/>
  <c r="P37"/>
  <c r="P38"/>
  <c r="P39"/>
  <c r="P40"/>
  <c r="P42"/>
  <c r="P43"/>
  <c r="P44"/>
  <c r="P46"/>
  <c r="P50"/>
  <c r="P51"/>
  <c r="P53"/>
  <c r="P54"/>
  <c r="P55"/>
  <c r="P56"/>
  <c r="P57"/>
  <c r="P59"/>
  <c r="P60"/>
  <c r="P61"/>
  <c r="P62"/>
  <c r="P63"/>
  <c r="P64"/>
  <c r="P65"/>
  <c r="P66"/>
  <c r="P68"/>
  <c r="P69"/>
  <c r="P70"/>
  <c r="P71"/>
  <c r="P72"/>
  <c r="P73"/>
  <c r="P75"/>
  <c r="P76"/>
  <c r="P77"/>
  <c r="P79"/>
  <c r="P80"/>
  <c r="P81"/>
  <c r="P82"/>
  <c r="P83"/>
  <c r="P85"/>
  <c r="P86"/>
  <c r="P88"/>
  <c r="P90"/>
  <c r="P91"/>
  <c r="P92"/>
  <c r="P93"/>
  <c r="P94"/>
  <c r="P95"/>
  <c r="P97"/>
  <c r="P98"/>
  <c r="P99"/>
  <c r="P100"/>
  <c r="P101"/>
  <c r="P102"/>
  <c r="P103"/>
  <c r="P104"/>
  <c r="P105"/>
  <c r="P106"/>
  <c r="P108"/>
  <c r="P109"/>
  <c r="P110"/>
  <c r="P111"/>
  <c r="P112"/>
  <c r="P113"/>
  <c r="P114"/>
  <c r="P116"/>
  <c r="P117"/>
  <c r="P118"/>
  <c r="P119"/>
  <c r="P120"/>
  <c r="P121"/>
  <c r="P122"/>
  <c r="P123"/>
  <c r="P124"/>
  <c r="P125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8"/>
  <c r="P149"/>
  <c r="P151"/>
  <c r="P152"/>
  <c r="P153"/>
  <c r="P154"/>
  <c r="P155"/>
  <c r="P156"/>
  <c r="P157"/>
  <c r="P158"/>
  <c r="P159"/>
  <c r="P160"/>
  <c r="P161"/>
  <c r="P163"/>
  <c r="P164"/>
  <c r="P165"/>
  <c r="P166"/>
  <c r="P167"/>
  <c r="P168"/>
  <c r="P169"/>
  <c r="P170"/>
  <c r="P171"/>
  <c r="P173"/>
  <c r="P178"/>
  <c r="P184"/>
  <c r="P185"/>
  <c r="P186"/>
  <c r="P188"/>
  <c r="P189"/>
  <c r="P190"/>
  <c r="P194"/>
  <c r="P195"/>
  <c r="P196"/>
  <c r="P198"/>
  <c r="P199"/>
  <c r="P201"/>
  <c r="P202"/>
  <c r="P203"/>
  <c r="P204"/>
  <c r="P205"/>
  <c r="P207"/>
  <c r="P208"/>
  <c r="P209"/>
  <c r="P210"/>
  <c r="P211"/>
  <c r="P212"/>
  <c r="P213"/>
  <c r="P214"/>
  <c r="P215"/>
  <c r="P216"/>
  <c r="P217"/>
  <c r="P219"/>
  <c r="P221"/>
  <c r="P222"/>
  <c r="P223"/>
  <c r="P225"/>
  <c r="P226"/>
  <c r="P228"/>
  <c r="P232"/>
  <c r="P233"/>
  <c r="P235"/>
  <c r="P237"/>
  <c r="P238"/>
  <c r="P240"/>
  <c r="P241"/>
  <c r="P242"/>
  <c r="P243"/>
  <c r="P244"/>
  <c r="P246"/>
  <c r="P247"/>
  <c r="P248"/>
  <c r="P249"/>
  <c r="P251"/>
  <c r="P253"/>
  <c r="P255"/>
  <c r="P256"/>
  <c r="P258"/>
  <c r="P259"/>
  <c r="P260"/>
  <c r="P261"/>
  <c r="P263"/>
  <c r="P264"/>
  <c r="P265"/>
  <c r="P266"/>
  <c r="P267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9"/>
  <c r="P290"/>
  <c r="P292"/>
  <c r="P293"/>
  <c r="P294"/>
  <c r="P296"/>
  <c r="P297"/>
  <c r="P298"/>
  <c r="P299"/>
  <c r="P300"/>
  <c r="P301"/>
  <c r="P302"/>
  <c r="P303"/>
  <c r="P305"/>
  <c r="P307"/>
  <c r="H308"/>
  <c r="I308"/>
  <c r="J308"/>
  <c r="G308"/>
  <c r="K9"/>
  <c r="K10"/>
  <c r="K11"/>
  <c r="K12"/>
  <c r="K13"/>
  <c r="K14"/>
  <c r="K15"/>
  <c r="K16"/>
  <c r="K17"/>
  <c r="K18"/>
  <c r="K19"/>
  <c r="K20"/>
  <c r="K21"/>
  <c r="K22"/>
  <c r="K23"/>
  <c r="K24"/>
  <c r="K25"/>
  <c r="K27"/>
  <c r="K28"/>
  <c r="K29"/>
  <c r="K33"/>
  <c r="K34"/>
  <c r="K36"/>
  <c r="K37"/>
  <c r="K38"/>
  <c r="K39"/>
  <c r="K40"/>
  <c r="K42"/>
  <c r="K43"/>
  <c r="K44"/>
  <c r="K46"/>
  <c r="K48"/>
  <c r="K50"/>
  <c r="K51"/>
  <c r="K53"/>
  <c r="K54"/>
  <c r="K55"/>
  <c r="K56"/>
  <c r="K57"/>
  <c r="K59"/>
  <c r="K60"/>
  <c r="K61"/>
  <c r="K62"/>
  <c r="K63"/>
  <c r="K64"/>
  <c r="K65"/>
  <c r="K66"/>
  <c r="K68"/>
  <c r="K69"/>
  <c r="K70"/>
  <c r="K71"/>
  <c r="K72"/>
  <c r="K73"/>
  <c r="K75"/>
  <c r="K76"/>
  <c r="K77"/>
  <c r="K79"/>
  <c r="K80"/>
  <c r="K81"/>
  <c r="K82"/>
  <c r="K83"/>
  <c r="K85"/>
  <c r="K86"/>
  <c r="K88"/>
  <c r="K90"/>
  <c r="K91"/>
  <c r="K92"/>
  <c r="K93"/>
  <c r="K94"/>
  <c r="K95"/>
  <c r="K97"/>
  <c r="K98"/>
  <c r="K99"/>
  <c r="K100"/>
  <c r="K101"/>
  <c r="K102"/>
  <c r="K103"/>
  <c r="K104"/>
  <c r="K105"/>
  <c r="K106"/>
  <c r="K108"/>
  <c r="K109"/>
  <c r="K110"/>
  <c r="K111"/>
  <c r="K112"/>
  <c r="K113"/>
  <c r="K114"/>
  <c r="K116"/>
  <c r="K117"/>
  <c r="K118"/>
  <c r="K119"/>
  <c r="K120"/>
  <c r="K121"/>
  <c r="K122"/>
  <c r="K123"/>
  <c r="K124"/>
  <c r="K125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8"/>
  <c r="K149"/>
  <c r="K151"/>
  <c r="K152"/>
  <c r="K153"/>
  <c r="K154"/>
  <c r="K155"/>
  <c r="K156"/>
  <c r="K157"/>
  <c r="K158"/>
  <c r="K159"/>
  <c r="K160"/>
  <c r="K161"/>
  <c r="K163"/>
  <c r="K164"/>
  <c r="K165"/>
  <c r="K166"/>
  <c r="K167"/>
  <c r="K168"/>
  <c r="K169"/>
  <c r="K170"/>
  <c r="K171"/>
  <c r="K173"/>
  <c r="K175"/>
  <c r="K176"/>
  <c r="K178"/>
  <c r="K180"/>
  <c r="K181"/>
  <c r="K182"/>
  <c r="K184"/>
  <c r="K185"/>
  <c r="K186"/>
  <c r="K188"/>
  <c r="K189"/>
  <c r="K190"/>
  <c r="K192"/>
  <c r="K194"/>
  <c r="K195"/>
  <c r="K196"/>
  <c r="K198"/>
  <c r="K199"/>
  <c r="K201"/>
  <c r="K202"/>
  <c r="K203"/>
  <c r="K204"/>
  <c r="K205"/>
  <c r="K207"/>
  <c r="K208"/>
  <c r="K209"/>
  <c r="K210"/>
  <c r="K211"/>
  <c r="K212"/>
  <c r="K213"/>
  <c r="K214"/>
  <c r="K215"/>
  <c r="K216"/>
  <c r="K217"/>
  <c r="K219"/>
  <c r="K221"/>
  <c r="K222"/>
  <c r="K223"/>
  <c r="K225"/>
  <c r="K226"/>
  <c r="K228"/>
  <c r="K232"/>
  <c r="K233"/>
  <c r="K235"/>
  <c r="K237"/>
  <c r="K238"/>
  <c r="K240"/>
  <c r="K241"/>
  <c r="K242"/>
  <c r="K243"/>
  <c r="K244"/>
  <c r="K246"/>
  <c r="K247"/>
  <c r="K248"/>
  <c r="K249"/>
  <c r="K253"/>
  <c r="K255"/>
  <c r="K256"/>
  <c r="K258"/>
  <c r="K259"/>
  <c r="K260"/>
  <c r="K261"/>
  <c r="K263"/>
  <c r="K264"/>
  <c r="K265"/>
  <c r="K266"/>
  <c r="K267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9"/>
  <c r="K290"/>
  <c r="K292"/>
  <c r="K293"/>
  <c r="K294"/>
  <c r="K296"/>
  <c r="K297"/>
  <c r="K298"/>
  <c r="K299"/>
  <c r="K300"/>
  <c r="K301"/>
  <c r="K302"/>
  <c r="K303"/>
  <c r="K307"/>
  <c r="K8"/>
  <c r="T83" l="1"/>
  <c r="T302"/>
  <c r="T298"/>
  <c r="T287"/>
  <c r="T279"/>
  <c r="T266"/>
  <c r="T261"/>
  <c r="T249"/>
  <c r="T233"/>
  <c r="T219"/>
  <c r="T42"/>
  <c r="K308"/>
  <c r="T91"/>
  <c r="T38"/>
  <c r="T33"/>
  <c r="T28"/>
  <c r="T156"/>
  <c r="T146"/>
  <c r="T142"/>
  <c r="T138"/>
  <c r="T134"/>
  <c r="T130"/>
  <c r="T286"/>
  <c r="T282"/>
  <c r="T278"/>
  <c r="T274"/>
  <c r="T270"/>
  <c r="T223"/>
  <c r="T199"/>
  <c r="T124"/>
  <c r="T116"/>
  <c r="T46"/>
  <c r="T290"/>
  <c r="T253"/>
  <c r="T237"/>
  <c r="T228"/>
  <c r="T203"/>
  <c r="T195"/>
  <c r="T169"/>
  <c r="T165"/>
  <c r="T148"/>
  <c r="T294"/>
  <c r="T263"/>
  <c r="T246"/>
  <c r="T241"/>
  <c r="T158"/>
  <c r="T154"/>
  <c r="T66"/>
  <c r="T122"/>
  <c r="T184"/>
  <c r="T170"/>
  <c r="T166"/>
  <c r="T159"/>
  <c r="T155"/>
  <c r="T151"/>
  <c r="T143"/>
  <c r="T139"/>
  <c r="T135"/>
  <c r="T131"/>
  <c r="T127"/>
  <c r="T123"/>
  <c r="T119"/>
  <c r="T114"/>
  <c r="T110"/>
  <c r="T106"/>
  <c r="T102"/>
  <c r="T98"/>
  <c r="T94"/>
  <c r="T90"/>
  <c r="T86"/>
  <c r="T82"/>
  <c r="T73"/>
  <c r="T69"/>
  <c r="T65"/>
  <c r="T61"/>
  <c r="T56"/>
  <c r="T303"/>
  <c r="T271"/>
  <c r="T238"/>
  <c r="T75"/>
  <c r="T57"/>
  <c r="T39"/>
  <c r="T163"/>
  <c r="T132"/>
  <c r="T118"/>
  <c r="T113"/>
  <c r="T109"/>
  <c r="T105"/>
  <c r="T101"/>
  <c r="T97"/>
  <c r="T93"/>
  <c r="T81"/>
  <c r="T77"/>
  <c r="T72"/>
  <c r="T68"/>
  <c r="T64"/>
  <c r="T60"/>
  <c r="T55"/>
  <c r="T51"/>
  <c r="T204"/>
  <c r="T196"/>
  <c r="T29"/>
  <c r="T140"/>
  <c r="T99"/>
  <c r="T301"/>
  <c r="T297"/>
  <c r="T285"/>
  <c r="T277"/>
  <c r="T269"/>
  <c r="T260"/>
  <c r="T244"/>
  <c r="T226"/>
  <c r="T202"/>
  <c r="T194"/>
  <c r="T186"/>
  <c r="T178"/>
  <c r="T32"/>
  <c r="T305"/>
  <c r="T300"/>
  <c r="T296"/>
  <c r="T292"/>
  <c r="T284"/>
  <c r="T280"/>
  <c r="T276"/>
  <c r="T272"/>
  <c r="T264"/>
  <c r="T259"/>
  <c r="T255"/>
  <c r="T251"/>
  <c r="T247"/>
  <c r="T243"/>
  <c r="T235"/>
  <c r="T225"/>
  <c r="T221"/>
  <c r="T205"/>
  <c r="T201"/>
  <c r="T185"/>
  <c r="T173"/>
  <c r="T168"/>
  <c r="T164"/>
  <c r="T161"/>
  <c r="T157"/>
  <c r="T153"/>
  <c r="T307"/>
  <c r="T293"/>
  <c r="T289"/>
  <c r="T281"/>
  <c r="T273"/>
  <c r="T265"/>
  <c r="T256"/>
  <c r="T248"/>
  <c r="T240"/>
  <c r="T232"/>
  <c r="T222"/>
  <c r="T198"/>
  <c r="T37"/>
  <c r="T27"/>
  <c r="T299"/>
  <c r="T283"/>
  <c r="T275"/>
  <c r="T267"/>
  <c r="T258"/>
  <c r="T242"/>
  <c r="T167"/>
  <c r="T160"/>
  <c r="T152"/>
  <c r="T144"/>
  <c r="T136"/>
  <c r="T128"/>
  <c r="T120"/>
  <c r="T111"/>
  <c r="T103"/>
  <c r="T95"/>
  <c r="T79"/>
  <c r="T70"/>
  <c r="T62"/>
  <c r="T53"/>
  <c r="T43"/>
  <c r="T34"/>
  <c r="T149"/>
  <c r="T145"/>
  <c r="T141"/>
  <c r="T137"/>
  <c r="T133"/>
  <c r="T129"/>
  <c r="T125"/>
  <c r="T117"/>
  <c r="T112"/>
  <c r="T108"/>
  <c r="T104"/>
  <c r="T100"/>
  <c r="T92"/>
  <c r="T88"/>
  <c r="T80"/>
  <c r="T76"/>
  <c r="T71"/>
  <c r="T63"/>
  <c r="T59"/>
  <c r="T54"/>
  <c r="T50"/>
  <c r="T44"/>
  <c r="T40"/>
  <c r="T36"/>
  <c r="K339"/>
  <c r="S320" l="1"/>
  <c r="S321"/>
  <c r="S322"/>
  <c r="S337"/>
  <c r="S338"/>
  <c r="S311"/>
  <c r="R320"/>
  <c r="R321"/>
  <c r="R322"/>
  <c r="R337"/>
  <c r="R338"/>
  <c r="P311"/>
  <c r="Q8"/>
  <c r="P8"/>
  <c r="L108" i="2" l="1"/>
  <c r="Y265" i="1"/>
  <c r="AC265" s="1"/>
  <c r="L121" i="2"/>
  <c r="M121" i="4" s="1"/>
  <c r="O121" i="1"/>
  <c r="L85" i="2"/>
  <c r="O85" i="1"/>
  <c r="AA182" i="4"/>
  <c r="X89"/>
  <c r="Y89"/>
  <c r="Z89"/>
  <c r="AA89"/>
  <c r="X127"/>
  <c r="Z127"/>
  <c r="X128"/>
  <c r="Z128"/>
  <c r="X129"/>
  <c r="Z129"/>
  <c r="X134"/>
  <c r="Y134"/>
  <c r="Z134"/>
  <c r="AA134"/>
  <c r="X136"/>
  <c r="Z136"/>
  <c r="X137"/>
  <c r="Z137"/>
  <c r="X138"/>
  <c r="Z138"/>
  <c r="X139"/>
  <c r="Z139"/>
  <c r="X144"/>
  <c r="Z144"/>
  <c r="X150"/>
  <c r="Y150"/>
  <c r="Z150"/>
  <c r="AA150"/>
  <c r="AA180"/>
  <c r="Z181"/>
  <c r="AA181"/>
  <c r="AA197"/>
  <c r="AA200"/>
  <c r="X250"/>
  <c r="Y250"/>
  <c r="Z250"/>
  <c r="AA250"/>
  <c r="X252"/>
  <c r="Y252"/>
  <c r="Z252"/>
  <c r="AA252"/>
  <c r="X265"/>
  <c r="Z265"/>
  <c r="Z266"/>
  <c r="X269"/>
  <c r="Z269"/>
  <c r="X270"/>
  <c r="Z270"/>
  <c r="X271"/>
  <c r="Z271"/>
  <c r="X272"/>
  <c r="Z272"/>
  <c r="X276"/>
  <c r="Z276"/>
  <c r="X278"/>
  <c r="Z278"/>
  <c r="X279"/>
  <c r="Z279"/>
  <c r="X280"/>
  <c r="Z280"/>
  <c r="X281"/>
  <c r="Z281"/>
  <c r="X285"/>
  <c r="Z285"/>
  <c r="X291"/>
  <c r="Y291"/>
  <c r="Z291"/>
  <c r="AA291"/>
  <c r="X309"/>
  <c r="Y309"/>
  <c r="Z309"/>
  <c r="AA309"/>
  <c r="Z310"/>
  <c r="AA310"/>
  <c r="Z89" i="2"/>
  <c r="AA89"/>
  <c r="Z127"/>
  <c r="Z134"/>
  <c r="AA134"/>
  <c r="Z150"/>
  <c r="AA150"/>
  <c r="Z249"/>
  <c r="AA249"/>
  <c r="Z250"/>
  <c r="AA250"/>
  <c r="Z252"/>
  <c r="AA252"/>
  <c r="Z291"/>
  <c r="AA291"/>
  <c r="Z309"/>
  <c r="AA309"/>
  <c r="X89"/>
  <c r="Y89"/>
  <c r="X127"/>
  <c r="X134"/>
  <c r="Y134"/>
  <c r="X150"/>
  <c r="Y150"/>
  <c r="X166"/>
  <c r="X167"/>
  <c r="X249"/>
  <c r="Y249"/>
  <c r="X250"/>
  <c r="Y250"/>
  <c r="X252"/>
  <c r="Y252"/>
  <c r="X291"/>
  <c r="Y291"/>
  <c r="X309"/>
  <c r="Y309"/>
  <c r="X322"/>
  <c r="O230" i="1"/>
  <c r="Z121" i="2" l="1"/>
  <c r="X85"/>
  <c r="M108"/>
  <c r="L108" i="4" s="1"/>
  <c r="S121" i="1"/>
  <c r="R121"/>
  <c r="S85"/>
  <c r="R85"/>
  <c r="R230"/>
  <c r="S230"/>
  <c r="N85" i="2"/>
  <c r="O85" s="1"/>
  <c r="N85" i="4" s="1"/>
  <c r="O85" s="1"/>
  <c r="X108" i="2"/>
  <c r="X121"/>
  <c r="X9" i="1"/>
  <c r="X10"/>
  <c r="X11"/>
  <c r="X12"/>
  <c r="X13"/>
  <c r="X14"/>
  <c r="X15"/>
  <c r="X16"/>
  <c r="X17"/>
  <c r="X18"/>
  <c r="X19"/>
  <c r="X20"/>
  <c r="X21"/>
  <c r="X22"/>
  <c r="X23"/>
  <c r="X24"/>
  <c r="X25"/>
  <c r="X26"/>
  <c r="Y26"/>
  <c r="AC26" s="1"/>
  <c r="X27"/>
  <c r="Y27"/>
  <c r="AC27" s="1"/>
  <c r="X28"/>
  <c r="Y28"/>
  <c r="AC28" s="1"/>
  <c r="X29"/>
  <c r="Y29"/>
  <c r="AC29" s="1"/>
  <c r="X31"/>
  <c r="X32"/>
  <c r="Y32"/>
  <c r="AC32" s="1"/>
  <c r="X33"/>
  <c r="Y33"/>
  <c r="AC33" s="1"/>
  <c r="X34"/>
  <c r="Y34"/>
  <c r="AC34" s="1"/>
  <c r="X36"/>
  <c r="Y36"/>
  <c r="AC36" s="1"/>
  <c r="X37"/>
  <c r="Y37"/>
  <c r="AC37" s="1"/>
  <c r="X38"/>
  <c r="Y38"/>
  <c r="AC38" s="1"/>
  <c r="X39"/>
  <c r="Y39"/>
  <c r="AC39" s="1"/>
  <c r="X40"/>
  <c r="Y40"/>
  <c r="AC40" s="1"/>
  <c r="X41"/>
  <c r="Y41"/>
  <c r="AC41" s="1"/>
  <c r="X42"/>
  <c r="Y42"/>
  <c r="AC42" s="1"/>
  <c r="X43"/>
  <c r="Y43"/>
  <c r="AC43" s="1"/>
  <c r="X44"/>
  <c r="Y44"/>
  <c r="AC44" s="1"/>
  <c r="X45"/>
  <c r="Y45"/>
  <c r="AC45" s="1"/>
  <c r="X46"/>
  <c r="Y46"/>
  <c r="AC46" s="1"/>
  <c r="X48"/>
  <c r="X50"/>
  <c r="Y50"/>
  <c r="AC50" s="1"/>
  <c r="X51"/>
  <c r="Y51"/>
  <c r="AC51" s="1"/>
  <c r="X52"/>
  <c r="Y52"/>
  <c r="AC52" s="1"/>
  <c r="X53"/>
  <c r="Y53"/>
  <c r="AC53" s="1"/>
  <c r="X54"/>
  <c r="Y54"/>
  <c r="AC54" s="1"/>
  <c r="X55"/>
  <c r="Y55"/>
  <c r="AC55" s="1"/>
  <c r="X56"/>
  <c r="Y56"/>
  <c r="AC56" s="1"/>
  <c r="X57"/>
  <c r="Y57"/>
  <c r="AC57" s="1"/>
  <c r="X59"/>
  <c r="Y59"/>
  <c r="AC59" s="1"/>
  <c r="X60"/>
  <c r="Y60"/>
  <c r="AC60" s="1"/>
  <c r="X61"/>
  <c r="Y61"/>
  <c r="AC61" s="1"/>
  <c r="X62"/>
  <c r="Y62"/>
  <c r="AC62" s="1"/>
  <c r="X63"/>
  <c r="Y63"/>
  <c r="AC63" s="1"/>
  <c r="X64"/>
  <c r="Y64"/>
  <c r="AC64" s="1"/>
  <c r="X65"/>
  <c r="Y65"/>
  <c r="AC65" s="1"/>
  <c r="X66"/>
  <c r="Y66"/>
  <c r="AC66" s="1"/>
  <c r="X67"/>
  <c r="Y67"/>
  <c r="AC67" s="1"/>
  <c r="X68"/>
  <c r="Y68"/>
  <c r="AC68" s="1"/>
  <c r="X69"/>
  <c r="Y69"/>
  <c r="AC69" s="1"/>
  <c r="X70"/>
  <c r="Y70"/>
  <c r="AC70" s="1"/>
  <c r="X71"/>
  <c r="Y71"/>
  <c r="AC71" s="1"/>
  <c r="X72"/>
  <c r="Y72"/>
  <c r="AC72" s="1"/>
  <c r="X73"/>
  <c r="Y73"/>
  <c r="AC73" s="1"/>
  <c r="X75"/>
  <c r="Y75"/>
  <c r="AC75" s="1"/>
  <c r="X76"/>
  <c r="Y76"/>
  <c r="AC76" s="1"/>
  <c r="X77"/>
  <c r="Y77"/>
  <c r="AC77" s="1"/>
  <c r="X78"/>
  <c r="Y78"/>
  <c r="AC78" s="1"/>
  <c r="X79"/>
  <c r="Y79"/>
  <c r="AC79" s="1"/>
  <c r="X80"/>
  <c r="Y80"/>
  <c r="AC80" s="1"/>
  <c r="X81"/>
  <c r="Y81"/>
  <c r="AC81" s="1"/>
  <c r="X82"/>
  <c r="Y82"/>
  <c r="AC82" s="1"/>
  <c r="X83"/>
  <c r="Y83"/>
  <c r="AC83" s="1"/>
  <c r="X84"/>
  <c r="Y84"/>
  <c r="AC84" s="1"/>
  <c r="X85"/>
  <c r="Y85"/>
  <c r="AC85" s="1"/>
  <c r="X86"/>
  <c r="Y86"/>
  <c r="AC86" s="1"/>
  <c r="X87"/>
  <c r="Y87"/>
  <c r="AC87" s="1"/>
  <c r="X88"/>
  <c r="Y88"/>
  <c r="AC88" s="1"/>
  <c r="X89"/>
  <c r="Y89"/>
  <c r="AC89" s="1"/>
  <c r="X90"/>
  <c r="Y90"/>
  <c r="AC90" s="1"/>
  <c r="X91"/>
  <c r="Y91"/>
  <c r="AC91" s="1"/>
  <c r="X92"/>
  <c r="Y92"/>
  <c r="AC92" s="1"/>
  <c r="X93"/>
  <c r="Y93"/>
  <c r="AC93" s="1"/>
  <c r="X94"/>
  <c r="Y94"/>
  <c r="AC94" s="1"/>
  <c r="X95"/>
  <c r="Y95"/>
  <c r="AC95" s="1"/>
  <c r="X96"/>
  <c r="Y96"/>
  <c r="AC96" s="1"/>
  <c r="X97"/>
  <c r="Y97"/>
  <c r="AC97" s="1"/>
  <c r="X98"/>
  <c r="Y98"/>
  <c r="AC98" s="1"/>
  <c r="X99"/>
  <c r="Y99"/>
  <c r="AC99" s="1"/>
  <c r="X100"/>
  <c r="Y100"/>
  <c r="AC100" s="1"/>
  <c r="X101"/>
  <c r="Y101"/>
  <c r="AC101" s="1"/>
  <c r="X102"/>
  <c r="Y102"/>
  <c r="AC102" s="1"/>
  <c r="X103"/>
  <c r="Y103"/>
  <c r="AC103" s="1"/>
  <c r="X104"/>
  <c r="Y104"/>
  <c r="AC104" s="1"/>
  <c r="X105"/>
  <c r="Y105"/>
  <c r="AC105" s="1"/>
  <c r="X106"/>
  <c r="Y106"/>
  <c r="AC106" s="1"/>
  <c r="X107"/>
  <c r="Y107"/>
  <c r="AC107" s="1"/>
  <c r="X108"/>
  <c r="Y108"/>
  <c r="AC108" s="1"/>
  <c r="X109"/>
  <c r="Y109"/>
  <c r="AC109" s="1"/>
  <c r="X110"/>
  <c r="Y110"/>
  <c r="AC110" s="1"/>
  <c r="X111"/>
  <c r="Y111"/>
  <c r="AC111" s="1"/>
  <c r="X112"/>
  <c r="Y112"/>
  <c r="AC112" s="1"/>
  <c r="X113"/>
  <c r="Y113"/>
  <c r="AC113" s="1"/>
  <c r="X114"/>
  <c r="Y114"/>
  <c r="AC114" s="1"/>
  <c r="X116"/>
  <c r="Y116"/>
  <c r="AC116" s="1"/>
  <c r="X117"/>
  <c r="Y117"/>
  <c r="AC117" s="1"/>
  <c r="X118"/>
  <c r="Y118"/>
  <c r="AC118" s="1"/>
  <c r="X119"/>
  <c r="Y119"/>
  <c r="AC119" s="1"/>
  <c r="X120"/>
  <c r="Y120"/>
  <c r="AC120" s="1"/>
  <c r="X121"/>
  <c r="Y121"/>
  <c r="AC121" s="1"/>
  <c r="X122"/>
  <c r="Y122"/>
  <c r="AC122" s="1"/>
  <c r="X123"/>
  <c r="Y123"/>
  <c r="AC123" s="1"/>
  <c r="X124"/>
  <c r="Y124"/>
  <c r="AC124" s="1"/>
  <c r="X125"/>
  <c r="Y125"/>
  <c r="AC125" s="1"/>
  <c r="X126"/>
  <c r="Y126"/>
  <c r="AC126" s="1"/>
  <c r="X127"/>
  <c r="Y127"/>
  <c r="AC127" s="1"/>
  <c r="X128"/>
  <c r="Y128"/>
  <c r="AC128" s="1"/>
  <c r="X129"/>
  <c r="Y129"/>
  <c r="AC129" s="1"/>
  <c r="X130"/>
  <c r="Y130"/>
  <c r="AC130" s="1"/>
  <c r="X131"/>
  <c r="Y131"/>
  <c r="AC131" s="1"/>
  <c r="X132"/>
  <c r="Y132"/>
  <c r="AC132" s="1"/>
  <c r="X133"/>
  <c r="Y133"/>
  <c r="AC133" s="1"/>
  <c r="X134"/>
  <c r="Y134"/>
  <c r="AC134" s="1"/>
  <c r="X135"/>
  <c r="Y135"/>
  <c r="AC135" s="1"/>
  <c r="X136"/>
  <c r="Y136"/>
  <c r="AC136" s="1"/>
  <c r="X137"/>
  <c r="Y137"/>
  <c r="AC137" s="1"/>
  <c r="X138"/>
  <c r="Y138"/>
  <c r="AC138" s="1"/>
  <c r="X139"/>
  <c r="Y139"/>
  <c r="AC139" s="1"/>
  <c r="X140"/>
  <c r="Y140"/>
  <c r="AC140" s="1"/>
  <c r="X141"/>
  <c r="Y141"/>
  <c r="AC141" s="1"/>
  <c r="X142"/>
  <c r="Y142"/>
  <c r="AC142" s="1"/>
  <c r="X143"/>
  <c r="Y143"/>
  <c r="AC143" s="1"/>
  <c r="X144"/>
  <c r="Y144"/>
  <c r="AC144" s="1"/>
  <c r="X145"/>
  <c r="Y145"/>
  <c r="AC145" s="1"/>
  <c r="X146"/>
  <c r="Y146"/>
  <c r="AC146" s="1"/>
  <c r="X147"/>
  <c r="Y147"/>
  <c r="AC147" s="1"/>
  <c r="X148"/>
  <c r="Y148"/>
  <c r="AC148" s="1"/>
  <c r="X149"/>
  <c r="Y149"/>
  <c r="AC149" s="1"/>
  <c r="X150"/>
  <c r="Y150"/>
  <c r="AC150" s="1"/>
  <c r="X151"/>
  <c r="Y151"/>
  <c r="AC151" s="1"/>
  <c r="X152"/>
  <c r="Y152"/>
  <c r="AC152" s="1"/>
  <c r="X153"/>
  <c r="Y153"/>
  <c r="AC153" s="1"/>
  <c r="X154"/>
  <c r="Y154"/>
  <c r="AC154" s="1"/>
  <c r="X155"/>
  <c r="Y155"/>
  <c r="AC155" s="1"/>
  <c r="X156"/>
  <c r="Y156"/>
  <c r="AC156" s="1"/>
  <c r="X157"/>
  <c r="Y157"/>
  <c r="AC157" s="1"/>
  <c r="X158"/>
  <c r="Y158"/>
  <c r="AC158" s="1"/>
  <c r="X159"/>
  <c r="Y159"/>
  <c r="AC159" s="1"/>
  <c r="X160"/>
  <c r="Y160"/>
  <c r="AC160" s="1"/>
  <c r="X161"/>
  <c r="Y161"/>
  <c r="AC161" s="1"/>
  <c r="X162"/>
  <c r="Y162"/>
  <c r="AC162" s="1"/>
  <c r="X163"/>
  <c r="Y163"/>
  <c r="AC163" s="1"/>
  <c r="X164"/>
  <c r="Y164"/>
  <c r="AC164" s="1"/>
  <c r="X165"/>
  <c r="Y165"/>
  <c r="AC165" s="1"/>
  <c r="X166"/>
  <c r="Y166"/>
  <c r="AC166" s="1"/>
  <c r="X167"/>
  <c r="Y167"/>
  <c r="AC167" s="1"/>
  <c r="X168"/>
  <c r="Y168"/>
  <c r="AC168" s="1"/>
  <c r="X169"/>
  <c r="Y169"/>
  <c r="AC169" s="1"/>
  <c r="X170"/>
  <c r="Y170"/>
  <c r="AC170" s="1"/>
  <c r="X171"/>
  <c r="X173"/>
  <c r="Y173"/>
  <c r="AC173" s="1"/>
  <c r="X174"/>
  <c r="Y174"/>
  <c r="AC174" s="1"/>
  <c r="X177"/>
  <c r="Y177"/>
  <c r="AC177" s="1"/>
  <c r="X178"/>
  <c r="Y178"/>
  <c r="AC178" s="1"/>
  <c r="X179"/>
  <c r="Y179"/>
  <c r="AC179" s="1"/>
  <c r="X183"/>
  <c r="Y183"/>
  <c r="AC183" s="1"/>
  <c r="X184"/>
  <c r="Y184"/>
  <c r="AC184" s="1"/>
  <c r="X185"/>
  <c r="Y185"/>
  <c r="AC185" s="1"/>
  <c r="X186"/>
  <c r="Y186"/>
  <c r="AC186" s="1"/>
  <c r="X187"/>
  <c r="Y187"/>
  <c r="AC187" s="1"/>
  <c r="X188"/>
  <c r="X189"/>
  <c r="X190"/>
  <c r="X191"/>
  <c r="Y191"/>
  <c r="AC191" s="1"/>
  <c r="X193"/>
  <c r="Y193"/>
  <c r="AC193" s="1"/>
  <c r="X194"/>
  <c r="Y194"/>
  <c r="AC194" s="1"/>
  <c r="X195"/>
  <c r="Y195"/>
  <c r="AC195" s="1"/>
  <c r="X196"/>
  <c r="Y196"/>
  <c r="AC196" s="1"/>
  <c r="X197"/>
  <c r="Y197"/>
  <c r="AC197" s="1"/>
  <c r="X198"/>
  <c r="Y198"/>
  <c r="AC198" s="1"/>
  <c r="X199"/>
  <c r="Y199"/>
  <c r="AC199" s="1"/>
  <c r="X200"/>
  <c r="Y200"/>
  <c r="AC200" s="1"/>
  <c r="X201"/>
  <c r="Y201"/>
  <c r="AC201" s="1"/>
  <c r="X202"/>
  <c r="Y202"/>
  <c r="AC202" s="1"/>
  <c r="X203"/>
  <c r="Y203"/>
  <c r="AC203" s="1"/>
  <c r="X204"/>
  <c r="Y204"/>
  <c r="AC204" s="1"/>
  <c r="X205"/>
  <c r="Y205"/>
  <c r="AC205" s="1"/>
  <c r="X206"/>
  <c r="Y206"/>
  <c r="AC206" s="1"/>
  <c r="X207"/>
  <c r="X208"/>
  <c r="X209"/>
  <c r="X210"/>
  <c r="X211"/>
  <c r="X212"/>
  <c r="X213"/>
  <c r="X214"/>
  <c r="X215"/>
  <c r="X216"/>
  <c r="X217"/>
  <c r="X218"/>
  <c r="Y218"/>
  <c r="AC218" s="1"/>
  <c r="X219"/>
  <c r="Y219"/>
  <c r="AC219" s="1"/>
  <c r="X220"/>
  <c r="Y220"/>
  <c r="AC220" s="1"/>
  <c r="X221"/>
  <c r="Y221"/>
  <c r="AC221" s="1"/>
  <c r="X222"/>
  <c r="Y222"/>
  <c r="AC222" s="1"/>
  <c r="X223"/>
  <c r="Y223"/>
  <c r="AC223" s="1"/>
  <c r="X224"/>
  <c r="Y224"/>
  <c r="AC224" s="1"/>
  <c r="X225"/>
  <c r="Y225"/>
  <c r="AC225" s="1"/>
  <c r="X226"/>
  <c r="Y226"/>
  <c r="AC226" s="1"/>
  <c r="X227"/>
  <c r="Y227"/>
  <c r="AC227" s="1"/>
  <c r="X228"/>
  <c r="Y228"/>
  <c r="AC228" s="1"/>
  <c r="X230"/>
  <c r="X232"/>
  <c r="Y232"/>
  <c r="AC232" s="1"/>
  <c r="X233"/>
  <c r="Y233"/>
  <c r="AC233" s="1"/>
  <c r="X234"/>
  <c r="Y234"/>
  <c r="AC234" s="1"/>
  <c r="X235"/>
  <c r="Y235"/>
  <c r="AC235" s="1"/>
  <c r="X236"/>
  <c r="Y236"/>
  <c r="AC236" s="1"/>
  <c r="X237"/>
  <c r="Y237"/>
  <c r="AC237" s="1"/>
  <c r="X238"/>
  <c r="Y238"/>
  <c r="AC238" s="1"/>
  <c r="X239"/>
  <c r="Y239"/>
  <c r="AC239" s="1"/>
  <c r="X240"/>
  <c r="Y240"/>
  <c r="AC240" s="1"/>
  <c r="X241"/>
  <c r="Y241"/>
  <c r="AC241" s="1"/>
  <c r="X242"/>
  <c r="Y242"/>
  <c r="AC242" s="1"/>
  <c r="X243"/>
  <c r="Y243"/>
  <c r="AC243" s="1"/>
  <c r="X244"/>
  <c r="Y244"/>
  <c r="AC244" s="1"/>
  <c r="X245"/>
  <c r="Y245"/>
  <c r="AC245" s="1"/>
  <c r="X246"/>
  <c r="Y246"/>
  <c r="AC246" s="1"/>
  <c r="X247"/>
  <c r="Y247"/>
  <c r="AC247" s="1"/>
  <c r="X248"/>
  <c r="Y248"/>
  <c r="AC248" s="1"/>
  <c r="X249"/>
  <c r="Y249"/>
  <c r="AC249" s="1"/>
  <c r="X250"/>
  <c r="Y250"/>
  <c r="AC250" s="1"/>
  <c r="X251"/>
  <c r="Y251"/>
  <c r="AC251" s="1"/>
  <c r="X252"/>
  <c r="Y252"/>
  <c r="AC252" s="1"/>
  <c r="X253"/>
  <c r="Y253"/>
  <c r="AC253" s="1"/>
  <c r="X254"/>
  <c r="Y254"/>
  <c r="AC254" s="1"/>
  <c r="X255"/>
  <c r="Y255"/>
  <c r="AC255" s="1"/>
  <c r="X256"/>
  <c r="Y256"/>
  <c r="AC256" s="1"/>
  <c r="X257"/>
  <c r="Y257"/>
  <c r="AC257" s="1"/>
  <c r="X258"/>
  <c r="Y258"/>
  <c r="AC258" s="1"/>
  <c r="X259"/>
  <c r="Y259"/>
  <c r="AC259" s="1"/>
  <c r="X260"/>
  <c r="Y260"/>
  <c r="AC260" s="1"/>
  <c r="X261"/>
  <c r="Y261"/>
  <c r="AC261" s="1"/>
  <c r="X263"/>
  <c r="Y263"/>
  <c r="AC263" s="1"/>
  <c r="X264"/>
  <c r="Y264"/>
  <c r="AC264" s="1"/>
  <c r="X265"/>
  <c r="X266"/>
  <c r="Y266"/>
  <c r="AC266" s="1"/>
  <c r="X267"/>
  <c r="Y267"/>
  <c r="AC267" s="1"/>
  <c r="X268"/>
  <c r="Y268"/>
  <c r="AC268" s="1"/>
  <c r="X269"/>
  <c r="Y269"/>
  <c r="AC269" s="1"/>
  <c r="X270"/>
  <c r="Y270"/>
  <c r="AC270" s="1"/>
  <c r="X271"/>
  <c r="Y271"/>
  <c r="AC271" s="1"/>
  <c r="X272"/>
  <c r="Y272"/>
  <c r="AC272" s="1"/>
  <c r="X273"/>
  <c r="Y273"/>
  <c r="AC273" s="1"/>
  <c r="X274"/>
  <c r="Y274"/>
  <c r="AC274" s="1"/>
  <c r="X275"/>
  <c r="Y275"/>
  <c r="AC275" s="1"/>
  <c r="X276"/>
  <c r="Y276"/>
  <c r="AC276" s="1"/>
  <c r="X277"/>
  <c r="Y277"/>
  <c r="AC277" s="1"/>
  <c r="X278"/>
  <c r="Y278"/>
  <c r="AC278" s="1"/>
  <c r="X279"/>
  <c r="Y279"/>
  <c r="AC279" s="1"/>
  <c r="X280"/>
  <c r="Y280"/>
  <c r="AC280" s="1"/>
  <c r="X281"/>
  <c r="Y281"/>
  <c r="AC281" s="1"/>
  <c r="X282"/>
  <c r="Y282"/>
  <c r="AC282" s="1"/>
  <c r="X283"/>
  <c r="Y283"/>
  <c r="AC283" s="1"/>
  <c r="X284"/>
  <c r="Y284"/>
  <c r="AC284" s="1"/>
  <c r="X285"/>
  <c r="Y285"/>
  <c r="AC285" s="1"/>
  <c r="X286"/>
  <c r="Y286"/>
  <c r="AC286" s="1"/>
  <c r="X287"/>
  <c r="Y287"/>
  <c r="AC287" s="1"/>
  <c r="X288"/>
  <c r="Y288"/>
  <c r="AC288" s="1"/>
  <c r="X289"/>
  <c r="Y289"/>
  <c r="AC289" s="1"/>
  <c r="X290"/>
  <c r="Y290"/>
  <c r="AC290" s="1"/>
  <c r="X291"/>
  <c r="Y291"/>
  <c r="AC291" s="1"/>
  <c r="X292"/>
  <c r="Y292"/>
  <c r="AC292" s="1"/>
  <c r="X293"/>
  <c r="Y293"/>
  <c r="AC293" s="1"/>
  <c r="X294"/>
  <c r="Y294"/>
  <c r="AC294" s="1"/>
  <c r="X295"/>
  <c r="Y295"/>
  <c r="AC295" s="1"/>
  <c r="X296"/>
  <c r="Y296"/>
  <c r="AC296" s="1"/>
  <c r="X297"/>
  <c r="Y297"/>
  <c r="AC297" s="1"/>
  <c r="X298"/>
  <c r="Y298"/>
  <c r="AC298" s="1"/>
  <c r="X299"/>
  <c r="Y299"/>
  <c r="AC299" s="1"/>
  <c r="X300"/>
  <c r="Y300"/>
  <c r="AC300" s="1"/>
  <c r="X301"/>
  <c r="Y301"/>
  <c r="AC301" s="1"/>
  <c r="X302"/>
  <c r="Y302"/>
  <c r="AC302" s="1"/>
  <c r="X303"/>
  <c r="Y303"/>
  <c r="AC303" s="1"/>
  <c r="X305"/>
  <c r="Y305"/>
  <c r="AC305" s="1"/>
  <c r="X307"/>
  <c r="Y307"/>
  <c r="AC307" s="1"/>
  <c r="X309"/>
  <c r="Y309"/>
  <c r="AC309" s="1"/>
  <c r="X310"/>
  <c r="Y310"/>
  <c r="AC310" s="1"/>
  <c r="X311"/>
  <c r="Y311"/>
  <c r="AC311" s="1"/>
  <c r="X312"/>
  <c r="X313"/>
  <c r="X314"/>
  <c r="X315"/>
  <c r="X316"/>
  <c r="X317"/>
  <c r="X318"/>
  <c r="X319"/>
  <c r="X320"/>
  <c r="Y320"/>
  <c r="AC320" s="1"/>
  <c r="X321"/>
  <c r="Y321"/>
  <c r="AC321" s="1"/>
  <c r="X322"/>
  <c r="Y322"/>
  <c r="AC322" s="1"/>
  <c r="X323"/>
  <c r="X324"/>
  <c r="X325"/>
  <c r="X326"/>
  <c r="X327"/>
  <c r="X328"/>
  <c r="X329"/>
  <c r="X332"/>
  <c r="X334"/>
  <c r="X335"/>
  <c r="X337"/>
  <c r="Y337"/>
  <c r="AC337" s="1"/>
  <c r="X338"/>
  <c r="Y338"/>
  <c r="AC338" s="1"/>
  <c r="X8"/>
  <c r="N251" i="2"/>
  <c r="L251"/>
  <c r="N305"/>
  <c r="L305"/>
  <c r="Z108" l="1"/>
  <c r="T85" i="1"/>
  <c r="X251" i="2"/>
  <c r="T121" i="1"/>
  <c r="O305" i="2"/>
  <c r="AA305" s="1"/>
  <c r="Y305"/>
  <c r="M251"/>
  <c r="L251" i="4" s="1"/>
  <c r="AA305"/>
  <c r="M305" i="2"/>
  <c r="X305"/>
  <c r="O251"/>
  <c r="N251" i="4" s="1"/>
  <c r="O251" s="1"/>
  <c r="Y251" i="2"/>
  <c r="P251"/>
  <c r="Q251"/>
  <c r="Q305"/>
  <c r="P305"/>
  <c r="M251" i="4" l="1"/>
  <c r="Q251"/>
  <c r="P251"/>
  <c r="Z305"/>
  <c r="Z305" i="2"/>
  <c r="S251"/>
  <c r="R251"/>
  <c r="Y305" i="4"/>
  <c r="Z251" i="2"/>
  <c r="AA251"/>
  <c r="X305" i="4"/>
  <c r="S305" i="2"/>
  <c r="R305"/>
  <c r="R251" i="4" l="1"/>
  <c r="T251" s="1"/>
  <c r="S251"/>
  <c r="T251" i="2"/>
  <c r="AA251" i="4"/>
  <c r="Y251"/>
  <c r="X251"/>
  <c r="T305" i="2"/>
  <c r="L230"/>
  <c r="N230"/>
  <c r="N230" i="1"/>
  <c r="L48" i="2"/>
  <c r="N48"/>
  <c r="N48" i="1"/>
  <c r="M48" i="4" l="1"/>
  <c r="Q230" i="1"/>
  <c r="P230"/>
  <c r="Q48"/>
  <c r="P48"/>
  <c r="Y230"/>
  <c r="AC230" s="1"/>
  <c r="Y48"/>
  <c r="AC48" s="1"/>
  <c r="O230" i="2"/>
  <c r="Y230"/>
  <c r="O48"/>
  <c r="Y48"/>
  <c r="M230"/>
  <c r="X230"/>
  <c r="Z251" i="4"/>
  <c r="M48" i="2"/>
  <c r="L48" i="4" s="1"/>
  <c r="X48" i="2"/>
  <c r="P48"/>
  <c r="P230"/>
  <c r="Q230"/>
  <c r="Q48"/>
  <c r="N265"/>
  <c r="L265"/>
  <c r="B265" i="1"/>
  <c r="B265" i="2" s="1"/>
  <c r="B265" i="4" s="1"/>
  <c r="C265" i="1"/>
  <c r="C265" i="2" s="1"/>
  <c r="C265" i="4" s="1"/>
  <c r="D265" i="1"/>
  <c r="D265" i="2" s="1"/>
  <c r="D265" i="4" s="1"/>
  <c r="A265" i="1"/>
  <c r="A265" i="2" s="1"/>
  <c r="A265" i="4" s="1"/>
  <c r="X121"/>
  <c r="N121" i="2"/>
  <c r="M85"/>
  <c r="B85"/>
  <c r="B85" i="4" s="1"/>
  <c r="C85" i="2"/>
  <c r="C85" i="4" s="1"/>
  <c r="D85" i="2"/>
  <c r="D85" i="4" s="1"/>
  <c r="E85" i="2"/>
  <c r="E85" i="4" s="1"/>
  <c r="A85" i="2"/>
  <c r="A85" i="4" s="1"/>
  <c r="E321" i="2"/>
  <c r="E321" i="4" s="1"/>
  <c r="D321" i="2"/>
  <c r="D321" i="4" s="1"/>
  <c r="C321" i="2"/>
  <c r="C321" i="4" s="1"/>
  <c r="B321" i="2"/>
  <c r="B321" i="4" s="1"/>
  <c r="N321" i="2"/>
  <c r="L321"/>
  <c r="Q321" i="1"/>
  <c r="T321" s="1"/>
  <c r="L320" i="2"/>
  <c r="N320"/>
  <c r="Q320" i="1"/>
  <c r="T320" s="1"/>
  <c r="AA48" i="2" l="1"/>
  <c r="N48" i="4"/>
  <c r="O48" s="1"/>
  <c r="S48" s="1"/>
  <c r="L230"/>
  <c r="X229"/>
  <c r="P320" i="2"/>
  <c r="L85" i="4"/>
  <c r="AA230" i="2"/>
  <c r="Y229" i="4"/>
  <c r="N230"/>
  <c r="O230" s="1"/>
  <c r="X321" i="2"/>
  <c r="O121"/>
  <c r="N121" i="4" s="1"/>
  <c r="T48" i="1"/>
  <c r="Z230" i="2"/>
  <c r="Z48"/>
  <c r="T230" i="1"/>
  <c r="R230" i="2"/>
  <c r="S230"/>
  <c r="O320"/>
  <c r="N320" i="4" s="1"/>
  <c r="O320" s="1"/>
  <c r="Y320" i="2"/>
  <c r="O265"/>
  <c r="N265" i="4" s="1"/>
  <c r="Y265" i="2"/>
  <c r="M320"/>
  <c r="L320" i="4" s="1"/>
  <c r="X320" i="2"/>
  <c r="S48"/>
  <c r="O321"/>
  <c r="N321" i="4" s="1"/>
  <c r="O321" s="1"/>
  <c r="Y321" i="2"/>
  <c r="Z265"/>
  <c r="X265"/>
  <c r="R48"/>
  <c r="Y121"/>
  <c r="Z85"/>
  <c r="Y85"/>
  <c r="Q265"/>
  <c r="P121"/>
  <c r="P321"/>
  <c r="P265"/>
  <c r="Q121"/>
  <c r="Q85"/>
  <c r="P85"/>
  <c r="Q321"/>
  <c r="M321"/>
  <c r="L321" i="4" s="1"/>
  <c r="Q320" i="2"/>
  <c r="Q265" i="4" l="1"/>
  <c r="P265"/>
  <c r="Q320"/>
  <c r="P320"/>
  <c r="M230"/>
  <c r="R230" s="1"/>
  <c r="Q230"/>
  <c r="P230"/>
  <c r="Q85"/>
  <c r="P85"/>
  <c r="P48"/>
  <c r="Q48"/>
  <c r="M85"/>
  <c r="O121"/>
  <c r="P121"/>
  <c r="Q121"/>
  <c r="M321"/>
  <c r="P321"/>
  <c r="Q321"/>
  <c r="R48"/>
  <c r="X85"/>
  <c r="M320"/>
  <c r="T48" i="2"/>
  <c r="Y121" i="4"/>
  <c r="AA121" i="2"/>
  <c r="S320"/>
  <c r="Z321"/>
  <c r="T230"/>
  <c r="R320"/>
  <c r="R265"/>
  <c r="S265"/>
  <c r="AA321"/>
  <c r="AA265"/>
  <c r="Z320"/>
  <c r="AA320"/>
  <c r="Z121" i="4"/>
  <c r="AA85"/>
  <c r="Y85"/>
  <c r="AA85" i="2"/>
  <c r="S121"/>
  <c r="R121"/>
  <c r="R85"/>
  <c r="S85"/>
  <c r="S321"/>
  <c r="R321"/>
  <c r="R321" i="4" l="1"/>
  <c r="T321" s="1"/>
  <c r="S321"/>
  <c r="S320"/>
  <c r="R320"/>
  <c r="S121"/>
  <c r="R121"/>
  <c r="T121" s="1"/>
  <c r="T265"/>
  <c r="T48"/>
  <c r="S230"/>
  <c r="T230" s="1"/>
  <c r="S85"/>
  <c r="R85"/>
  <c r="AA121"/>
  <c r="Z85"/>
  <c r="T320" i="2"/>
  <c r="T265"/>
  <c r="AA320" i="4"/>
  <c r="Y320"/>
  <c r="AA265"/>
  <c r="Y265"/>
  <c r="X321"/>
  <c r="X320"/>
  <c r="AA321"/>
  <c r="Y321"/>
  <c r="T85" i="2"/>
  <c r="T121"/>
  <c r="T321"/>
  <c r="T85" i="4" l="1"/>
  <c r="T320"/>
  <c r="Z321"/>
  <c r="Z320"/>
  <c r="U339" i="1" l="1"/>
  <c r="N338" i="2"/>
  <c r="L338"/>
  <c r="Q338" i="1"/>
  <c r="T338" s="1"/>
  <c r="X338" i="2" l="1"/>
  <c r="O338"/>
  <c r="N338" i="4" s="1"/>
  <c r="O338" s="1"/>
  <c r="Y338" i="2"/>
  <c r="P338"/>
  <c r="M338"/>
  <c r="L338" i="4" s="1"/>
  <c r="Q338" i="2"/>
  <c r="N337"/>
  <c r="L337"/>
  <c r="Q337" i="1"/>
  <c r="T337" s="1"/>
  <c r="M338" i="4" l="1"/>
  <c r="P338"/>
  <c r="Q338"/>
  <c r="X337" i="2"/>
  <c r="Z338"/>
  <c r="O337"/>
  <c r="N337" i="4" s="1"/>
  <c r="O337" s="1"/>
  <c r="Y337" i="2"/>
  <c r="AA338"/>
  <c r="P337"/>
  <c r="S338"/>
  <c r="R338"/>
  <c r="X338" i="4"/>
  <c r="M337" i="2"/>
  <c r="L337" i="4" s="1"/>
  <c r="Q337" i="2"/>
  <c r="M337" i="4" l="1"/>
  <c r="S337" s="1"/>
  <c r="S338"/>
  <c r="R338"/>
  <c r="Q337"/>
  <c r="P337"/>
  <c r="Z337" i="2"/>
  <c r="AA338" i="4"/>
  <c r="Y338"/>
  <c r="AA337" i="2"/>
  <c r="T338"/>
  <c r="R337"/>
  <c r="X337" i="4"/>
  <c r="S337" i="2"/>
  <c r="N322"/>
  <c r="M322"/>
  <c r="L322" i="4" s="1"/>
  <c r="M167" i="2"/>
  <c r="L167" i="4" s="1"/>
  <c r="M166" i="2"/>
  <c r="L166" i="4" s="1"/>
  <c r="Y114"/>
  <c r="R337" l="1"/>
  <c r="T337" s="1"/>
  <c r="T338"/>
  <c r="M322"/>
  <c r="Q322"/>
  <c r="P322"/>
  <c r="Z337"/>
  <c r="Z338"/>
  <c r="Z166" i="2"/>
  <c r="Z167"/>
  <c r="AA322" i="4"/>
  <c r="Y322"/>
  <c r="Y249"/>
  <c r="AA249"/>
  <c r="AA337"/>
  <c r="Y337"/>
  <c r="Z322" i="2"/>
  <c r="X249" i="4"/>
  <c r="Z249"/>
  <c r="AA322" i="2"/>
  <c r="Y322"/>
  <c r="T337"/>
  <c r="L31"/>
  <c r="O31" i="1"/>
  <c r="S322" i="4" l="1"/>
  <c r="R322"/>
  <c r="S31" i="1"/>
  <c r="R31"/>
  <c r="N31" i="2"/>
  <c r="O31" s="1"/>
  <c r="Y31" i="1"/>
  <c r="AC31" s="1"/>
  <c r="X322" i="4"/>
  <c r="M31" i="2"/>
  <c r="L31" i="4" s="1"/>
  <c r="X31" i="2"/>
  <c r="T322" i="4" l="1"/>
  <c r="M31"/>
  <c r="AA31" i="2"/>
  <c r="N31" i="4"/>
  <c r="O31" s="1"/>
  <c r="Z322"/>
  <c r="T31" i="1"/>
  <c r="Q31" i="2"/>
  <c r="Y31"/>
  <c r="P31"/>
  <c r="R31"/>
  <c r="S31"/>
  <c r="Z31"/>
  <c r="Q31" i="4" l="1"/>
  <c r="P31"/>
  <c r="S31"/>
  <c r="R31"/>
  <c r="T31" i="2"/>
  <c r="X31" i="4"/>
  <c r="AA31"/>
  <c r="Y31"/>
  <c r="T31" l="1"/>
  <c r="X24"/>
  <c r="Z24"/>
  <c r="X16"/>
  <c r="Z16"/>
  <c r="X12"/>
  <c r="Z12"/>
  <c r="X23"/>
  <c r="Z23"/>
  <c r="X15"/>
  <c r="Z15"/>
  <c r="X11"/>
  <c r="Z11"/>
  <c r="X20"/>
  <c r="Z20"/>
  <c r="X10"/>
  <c r="Z10"/>
  <c r="X22"/>
  <c r="Z22"/>
  <c r="X18"/>
  <c r="Z18"/>
  <c r="X14"/>
  <c r="Z14"/>
  <c r="Z31"/>
  <c r="X19"/>
  <c r="Z19"/>
  <c r="X25"/>
  <c r="Z25"/>
  <c r="X21"/>
  <c r="Z21"/>
  <c r="X17"/>
  <c r="Z17"/>
  <c r="X13"/>
  <c r="Z13"/>
  <c r="O329" i="1"/>
  <c r="L329" i="2"/>
  <c r="E329"/>
  <c r="E329" i="4" s="1"/>
  <c r="C329" i="2"/>
  <c r="C329" i="4" s="1"/>
  <c r="B329" i="2"/>
  <c r="B329" i="4" s="1"/>
  <c r="A329" i="2"/>
  <c r="A329" i="4" s="1"/>
  <c r="O335" i="1"/>
  <c r="O319"/>
  <c r="L319" i="2"/>
  <c r="B319"/>
  <c r="B319" i="4" s="1"/>
  <c r="C319" i="2"/>
  <c r="C319" i="4" s="1"/>
  <c r="E319" i="2"/>
  <c r="E319" i="4" s="1"/>
  <c r="A319" i="2"/>
  <c r="A319" i="4" s="1"/>
  <c r="L335" i="2"/>
  <c r="L334"/>
  <c r="B334"/>
  <c r="B334" i="4" s="1"/>
  <c r="C334" i="2"/>
  <c r="C334" i="4" s="1"/>
  <c r="D334" i="2"/>
  <c r="D334" i="4" s="1"/>
  <c r="E334" i="2"/>
  <c r="E334" i="4" s="1"/>
  <c r="B335" i="2"/>
  <c r="B335" i="4" s="1"/>
  <c r="C335" i="2"/>
  <c r="C335" i="4" s="1"/>
  <c r="E335" i="2"/>
  <c r="E335" i="4" s="1"/>
  <c r="A335" i="2"/>
  <c r="A335" i="4" s="1"/>
  <c r="A334" i="2"/>
  <c r="A334" i="4" s="1"/>
  <c r="O334" i="1"/>
  <c r="M336"/>
  <c r="N336"/>
  <c r="O336" s="1"/>
  <c r="Y336" s="1"/>
  <c r="AC336" s="1"/>
  <c r="L336"/>
  <c r="M333"/>
  <c r="N333"/>
  <c r="O333" s="1"/>
  <c r="Y333" s="1"/>
  <c r="AC333" s="1"/>
  <c r="L333"/>
  <c r="M331"/>
  <c r="N331"/>
  <c r="O331" s="1"/>
  <c r="Y331" s="1"/>
  <c r="AC331" s="1"/>
  <c r="L331"/>
  <c r="P331" s="1"/>
  <c r="N330"/>
  <c r="O330" s="1"/>
  <c r="Y330" s="1"/>
  <c r="AC330" s="1"/>
  <c r="M330"/>
  <c r="L330"/>
  <c r="O332"/>
  <c r="O328"/>
  <c r="O327"/>
  <c r="O326"/>
  <c r="O325"/>
  <c r="O324"/>
  <c r="O323"/>
  <c r="O313"/>
  <c r="O314"/>
  <c r="O315"/>
  <c r="O316"/>
  <c r="O317"/>
  <c r="O318"/>
  <c r="O312"/>
  <c r="O189"/>
  <c r="O190"/>
  <c r="O188"/>
  <c r="O176"/>
  <c r="O175"/>
  <c r="M176"/>
  <c r="M175"/>
  <c r="L176"/>
  <c r="L175"/>
  <c r="P330" l="1"/>
  <c r="P336"/>
  <c r="P333"/>
  <c r="S188"/>
  <c r="R188"/>
  <c r="S190"/>
  <c r="R190"/>
  <c r="T190" s="1"/>
  <c r="P175"/>
  <c r="Q175"/>
  <c r="S175"/>
  <c r="R175"/>
  <c r="S189"/>
  <c r="R189"/>
  <c r="Q176"/>
  <c r="P176"/>
  <c r="R176"/>
  <c r="S176"/>
  <c r="X176"/>
  <c r="R318"/>
  <c r="S318"/>
  <c r="R314"/>
  <c r="S314"/>
  <c r="R325"/>
  <c r="S325"/>
  <c r="S332"/>
  <c r="R332"/>
  <c r="S336"/>
  <c r="R336"/>
  <c r="R329"/>
  <c r="S329"/>
  <c r="R317"/>
  <c r="S317"/>
  <c r="R313"/>
  <c r="S313"/>
  <c r="R326"/>
  <c r="S326"/>
  <c r="R333"/>
  <c r="S333"/>
  <c r="R319"/>
  <c r="S319"/>
  <c r="S316"/>
  <c r="R316"/>
  <c r="R323"/>
  <c r="S323"/>
  <c r="S327"/>
  <c r="R327"/>
  <c r="R330"/>
  <c r="S330"/>
  <c r="R331"/>
  <c r="S331"/>
  <c r="S335"/>
  <c r="R335"/>
  <c r="S312"/>
  <c r="R312"/>
  <c r="S315"/>
  <c r="R315"/>
  <c r="S324"/>
  <c r="R324"/>
  <c r="S328"/>
  <c r="R328"/>
  <c r="R334"/>
  <c r="S334"/>
  <c r="Y313"/>
  <c r="AC313" s="1"/>
  <c r="Y334"/>
  <c r="AC334" s="1"/>
  <c r="Y329"/>
  <c r="AC329" s="1"/>
  <c r="Y189"/>
  <c r="AC189" s="1"/>
  <c r="Y323"/>
  <c r="AC323" s="1"/>
  <c r="Y319"/>
  <c r="AC319" s="1"/>
  <c r="Y312"/>
  <c r="AC312" s="1"/>
  <c r="Y190"/>
  <c r="AC190" s="1"/>
  <c r="Y317"/>
  <c r="AC317" s="1"/>
  <c r="Y326"/>
  <c r="AC326" s="1"/>
  <c r="X333"/>
  <c r="Y175"/>
  <c r="AC175" s="1"/>
  <c r="Y316"/>
  <c r="AC316" s="1"/>
  <c r="Y327"/>
  <c r="AC327" s="1"/>
  <c r="Y176"/>
  <c r="AC176" s="1"/>
  <c r="Y315"/>
  <c r="AC315" s="1"/>
  <c r="Y324"/>
  <c r="AC324" s="1"/>
  <c r="Y328"/>
  <c r="AC328" s="1"/>
  <c r="Y188"/>
  <c r="AC188" s="1"/>
  <c r="Y318"/>
  <c r="AC318" s="1"/>
  <c r="Y314"/>
  <c r="AC314" s="1"/>
  <c r="Y325"/>
  <c r="AC325" s="1"/>
  <c r="Y332"/>
  <c r="AC332" s="1"/>
  <c r="X175"/>
  <c r="X336"/>
  <c r="X330"/>
  <c r="X331"/>
  <c r="N335" i="2"/>
  <c r="Y335" s="1"/>
  <c r="Y335" i="1"/>
  <c r="AC335" s="1"/>
  <c r="M334" i="2"/>
  <c r="L334" i="4" s="1"/>
  <c r="X334" i="2"/>
  <c r="M335"/>
  <c r="X335"/>
  <c r="M329"/>
  <c r="L329" i="4" s="1"/>
  <c r="X329" i="2"/>
  <c r="M319"/>
  <c r="L319" i="4" s="1"/>
  <c r="X319" i="2"/>
  <c r="Q319" i="1"/>
  <c r="Q329"/>
  <c r="T329" s="1"/>
  <c r="N329" i="2"/>
  <c r="Y329" s="1"/>
  <c r="N319"/>
  <c r="Y319" s="1"/>
  <c r="Q335" i="1"/>
  <c r="Q334"/>
  <c r="N334" i="2"/>
  <c r="Y334" s="1"/>
  <c r="M334" i="4" l="1"/>
  <c r="O335" i="2"/>
  <c r="N335" i="4" s="1"/>
  <c r="O335" s="1"/>
  <c r="L335"/>
  <c r="M319"/>
  <c r="M329"/>
  <c r="T176" i="1"/>
  <c r="T319"/>
  <c r="T189"/>
  <c r="T188"/>
  <c r="T175"/>
  <c r="T334"/>
  <c r="T335"/>
  <c r="P335" i="2"/>
  <c r="X334" i="4"/>
  <c r="Z334" i="2"/>
  <c r="Z319"/>
  <c r="Z335"/>
  <c r="Z329"/>
  <c r="Q334"/>
  <c r="P329"/>
  <c r="O329"/>
  <c r="Q329"/>
  <c r="P319"/>
  <c r="O319"/>
  <c r="Q319"/>
  <c r="O334"/>
  <c r="N334" i="4" s="1"/>
  <c r="O334" s="1"/>
  <c r="Q335" i="2"/>
  <c r="P334"/>
  <c r="S334" i="4" l="1"/>
  <c r="R334"/>
  <c r="Q334"/>
  <c r="P334"/>
  <c r="AA329" i="2"/>
  <c r="N329" i="4"/>
  <c r="M335"/>
  <c r="Q335"/>
  <c r="P335"/>
  <c r="AA335" i="2"/>
  <c r="AA319"/>
  <c r="N319" i="4"/>
  <c r="Y319" s="1"/>
  <c r="AA335"/>
  <c r="Y335"/>
  <c r="X329"/>
  <c r="X319"/>
  <c r="X335"/>
  <c r="R334" i="2"/>
  <c r="AA334"/>
  <c r="S334"/>
  <c r="R329"/>
  <c r="S329"/>
  <c r="R319"/>
  <c r="S319"/>
  <c r="Y334" i="4"/>
  <c r="T334" l="1"/>
  <c r="R335"/>
  <c r="T335" s="1"/>
  <c r="S335"/>
  <c r="O319"/>
  <c r="P319"/>
  <c r="Q319"/>
  <c r="O329"/>
  <c r="P329"/>
  <c r="Q329"/>
  <c r="Z319"/>
  <c r="Z329"/>
  <c r="Z334"/>
  <c r="T334" i="2"/>
  <c r="Z335" i="4"/>
  <c r="Y329"/>
  <c r="T329" i="2"/>
  <c r="T319"/>
  <c r="AA334" i="4"/>
  <c r="AA319"/>
  <c r="R319" l="1"/>
  <c r="T319" s="1"/>
  <c r="S319"/>
  <c r="S329"/>
  <c r="R329"/>
  <c r="AA329"/>
  <c r="O211" i="1"/>
  <c r="O212"/>
  <c r="O213"/>
  <c r="O214"/>
  <c r="O215"/>
  <c r="O216"/>
  <c r="O217"/>
  <c r="O208"/>
  <c r="O209"/>
  <c r="O210"/>
  <c r="O207"/>
  <c r="O24"/>
  <c r="O15"/>
  <c r="O16"/>
  <c r="O17"/>
  <c r="O18"/>
  <c r="O19"/>
  <c r="O20"/>
  <c r="O21"/>
  <c r="O22"/>
  <c r="O23"/>
  <c r="O25"/>
  <c r="O9"/>
  <c r="O10"/>
  <c r="O11"/>
  <c r="O12"/>
  <c r="O13"/>
  <c r="O14"/>
  <c r="O8"/>
  <c r="S322" i="2"/>
  <c r="R322"/>
  <c r="Q322"/>
  <c r="S249"/>
  <c r="R249"/>
  <c r="Q249"/>
  <c r="T329" i="4" l="1"/>
  <c r="S22" i="1"/>
  <c r="R22"/>
  <c r="S18"/>
  <c r="R18"/>
  <c r="S214"/>
  <c r="R214"/>
  <c r="R13"/>
  <c r="S13"/>
  <c r="R9"/>
  <c r="S9"/>
  <c r="R21"/>
  <c r="S21"/>
  <c r="R17"/>
  <c r="S17"/>
  <c r="S207"/>
  <c r="R207"/>
  <c r="S217"/>
  <c r="R217"/>
  <c r="S213"/>
  <c r="R213"/>
  <c r="S10"/>
  <c r="R10"/>
  <c r="R24"/>
  <c r="S24"/>
  <c r="R12"/>
  <c r="S12"/>
  <c r="S25"/>
  <c r="R25"/>
  <c r="R20"/>
  <c r="S20"/>
  <c r="R16"/>
  <c r="S16"/>
  <c r="S210"/>
  <c r="R210"/>
  <c r="S216"/>
  <c r="R216"/>
  <c r="S212"/>
  <c r="R212"/>
  <c r="S14"/>
  <c r="R14"/>
  <c r="R208"/>
  <c r="S208"/>
  <c r="S11"/>
  <c r="R11"/>
  <c r="S23"/>
  <c r="R23"/>
  <c r="S19"/>
  <c r="R19"/>
  <c r="S15"/>
  <c r="R15"/>
  <c r="S209"/>
  <c r="R209"/>
  <c r="S215"/>
  <c r="R215"/>
  <c r="S211"/>
  <c r="R211"/>
  <c r="S8"/>
  <c r="R8"/>
  <c r="Y14"/>
  <c r="AC14" s="1"/>
  <c r="Y22"/>
  <c r="AC22" s="1"/>
  <c r="Y24"/>
  <c r="AC24" s="1"/>
  <c r="Y214"/>
  <c r="AC214" s="1"/>
  <c r="Y21"/>
  <c r="AC21" s="1"/>
  <c r="Y207"/>
  <c r="AC207" s="1"/>
  <c r="Y213"/>
  <c r="AC213" s="1"/>
  <c r="Y12"/>
  <c r="AC12" s="1"/>
  <c r="Y25"/>
  <c r="AC25" s="1"/>
  <c r="Y20"/>
  <c r="AC20" s="1"/>
  <c r="Y16"/>
  <c r="AC16" s="1"/>
  <c r="Y210"/>
  <c r="AC210" s="1"/>
  <c r="Y216"/>
  <c r="AC216" s="1"/>
  <c r="Y212"/>
  <c r="AC212" s="1"/>
  <c r="Y10"/>
  <c r="AC10" s="1"/>
  <c r="Y18"/>
  <c r="AC18" s="1"/>
  <c r="Y208"/>
  <c r="AC208" s="1"/>
  <c r="Y13"/>
  <c r="AC13" s="1"/>
  <c r="Y9"/>
  <c r="AC9" s="1"/>
  <c r="Y17"/>
  <c r="AC17" s="1"/>
  <c r="Y217"/>
  <c r="AC217" s="1"/>
  <c r="Y8"/>
  <c r="AC8" s="1"/>
  <c r="Y11"/>
  <c r="AC11" s="1"/>
  <c r="Y23"/>
  <c r="AC23" s="1"/>
  <c r="Y19"/>
  <c r="AC19" s="1"/>
  <c r="Y15"/>
  <c r="AC15" s="1"/>
  <c r="Y209"/>
  <c r="AC209" s="1"/>
  <c r="Y215"/>
  <c r="AC215" s="1"/>
  <c r="Y211"/>
  <c r="AC211" s="1"/>
  <c r="Q322"/>
  <c r="T322" s="1"/>
  <c r="P322" i="2"/>
  <c r="T322" s="1"/>
  <c r="P249"/>
  <c r="T249" s="1"/>
  <c r="O171" i="1"/>
  <c r="M192"/>
  <c r="N192"/>
  <c r="O192"/>
  <c r="L192"/>
  <c r="T211" l="1"/>
  <c r="T209"/>
  <c r="T216"/>
  <c r="T213"/>
  <c r="T207"/>
  <c r="T217"/>
  <c r="T214"/>
  <c r="T19"/>
  <c r="T11"/>
  <c r="T14"/>
  <c r="T25"/>
  <c r="T18"/>
  <c r="T10"/>
  <c r="T215"/>
  <c r="T15"/>
  <c r="T23"/>
  <c r="T212"/>
  <c r="T210"/>
  <c r="T22"/>
  <c r="T16"/>
  <c r="T24"/>
  <c r="T21"/>
  <c r="T13"/>
  <c r="Q192"/>
  <c r="P192"/>
  <c r="S171"/>
  <c r="R171"/>
  <c r="S192"/>
  <c r="R192"/>
  <c r="T208"/>
  <c r="T20"/>
  <c r="T12"/>
  <c r="T17"/>
  <c r="T9"/>
  <c r="T8"/>
  <c r="AC339"/>
  <c r="Y171"/>
  <c r="AC171" s="1"/>
  <c r="Y192"/>
  <c r="AC192" s="1"/>
  <c r="X192"/>
  <c r="X149" i="4"/>
  <c r="N149" i="2"/>
  <c r="L149"/>
  <c r="M149" i="4" s="1"/>
  <c r="N88" i="2"/>
  <c r="L88"/>
  <c r="L290"/>
  <c r="M182" i="1"/>
  <c r="N182"/>
  <c r="O182"/>
  <c r="L182"/>
  <c r="M180"/>
  <c r="N180"/>
  <c r="O180"/>
  <c r="M181"/>
  <c r="N181"/>
  <c r="O181"/>
  <c r="L181"/>
  <c r="L180"/>
  <c r="N73" i="2"/>
  <c r="L73"/>
  <c r="N72"/>
  <c r="L72"/>
  <c r="X72" l="1"/>
  <c r="X290"/>
  <c r="T171" i="1"/>
  <c r="R180"/>
  <c r="S180"/>
  <c r="S182"/>
  <c r="R182"/>
  <c r="T192"/>
  <c r="Q181"/>
  <c r="P181"/>
  <c r="Q180"/>
  <c r="P180"/>
  <c r="S181"/>
  <c r="R181"/>
  <c r="Q182"/>
  <c r="P182"/>
  <c r="X180"/>
  <c r="X182"/>
  <c r="X181"/>
  <c r="Y180"/>
  <c r="AC180" s="1"/>
  <c r="Y182"/>
  <c r="AC182" s="1"/>
  <c r="Y181"/>
  <c r="AC181" s="1"/>
  <c r="O73" i="2"/>
  <c r="AA73" s="1"/>
  <c r="Y73"/>
  <c r="Z149"/>
  <c r="X149"/>
  <c r="AA73" i="4"/>
  <c r="X88"/>
  <c r="Z88"/>
  <c r="O72" i="2"/>
  <c r="AA72" s="1"/>
  <c r="Y72"/>
  <c r="AA72" i="4"/>
  <c r="Z88" i="2"/>
  <c r="X88"/>
  <c r="O149"/>
  <c r="N149" i="4" s="1"/>
  <c r="Y149" i="2"/>
  <c r="M73"/>
  <c r="X73"/>
  <c r="O88"/>
  <c r="N88" i="4" s="1"/>
  <c r="Y88" i="2"/>
  <c r="M290"/>
  <c r="L290" i="4" s="1"/>
  <c r="P88" i="2"/>
  <c r="Q88"/>
  <c r="Q149"/>
  <c r="P149"/>
  <c r="Q72"/>
  <c r="M72"/>
  <c r="P73"/>
  <c r="Q73"/>
  <c r="P72"/>
  <c r="P88" i="4" l="1"/>
  <c r="T88" s="1"/>
  <c r="Q88"/>
  <c r="M290"/>
  <c r="O149"/>
  <c r="Q149"/>
  <c r="P149"/>
  <c r="Z72"/>
  <c r="Z149"/>
  <c r="P308" i="1"/>
  <c r="Z73" i="2"/>
  <c r="X72" i="4"/>
  <c r="AA88" i="2"/>
  <c r="AA149"/>
  <c r="T181" i="1"/>
  <c r="T182"/>
  <c r="T180"/>
  <c r="R308"/>
  <c r="R73" i="2"/>
  <c r="Y73" i="4"/>
  <c r="S73" i="2"/>
  <c r="Y72" i="4"/>
  <c r="X73"/>
  <c r="R88" i="2"/>
  <c r="AA88" i="4"/>
  <c r="S88" i="2"/>
  <c r="R149"/>
  <c r="R72"/>
  <c r="Z72"/>
  <c r="S149"/>
  <c r="Z73" i="4"/>
  <c r="Z290" i="2"/>
  <c r="S72"/>
  <c r="S308" i="1"/>
  <c r="R149" i="4" l="1"/>
  <c r="S149"/>
  <c r="T73" i="2"/>
  <c r="T72"/>
  <c r="T88"/>
  <c r="T149"/>
  <c r="Y88" i="4"/>
  <c r="X290"/>
  <c r="Y149"/>
  <c r="T149" l="1"/>
  <c r="AA149"/>
  <c r="Z290"/>
  <c r="L202" i="2"/>
  <c r="N202"/>
  <c r="X202" l="1"/>
  <c r="O202"/>
  <c r="N202" i="4" s="1"/>
  <c r="O202" s="1"/>
  <c r="Y202" i="2"/>
  <c r="M202"/>
  <c r="L202" i="4" s="1"/>
  <c r="Q202" i="2"/>
  <c r="P202"/>
  <c r="N50"/>
  <c r="L51"/>
  <c r="L188"/>
  <c r="N188"/>
  <c r="L189"/>
  <c r="N189"/>
  <c r="L190"/>
  <c r="N190"/>
  <c r="L192"/>
  <c r="N192"/>
  <c r="X193"/>
  <c r="L194"/>
  <c r="N194"/>
  <c r="L195"/>
  <c r="N195"/>
  <c r="L196"/>
  <c r="N196"/>
  <c r="L198"/>
  <c r="N198"/>
  <c r="L199"/>
  <c r="N199"/>
  <c r="L201"/>
  <c r="N201"/>
  <c r="L203"/>
  <c r="N203"/>
  <c r="L204"/>
  <c r="N204"/>
  <c r="L205"/>
  <c r="N205"/>
  <c r="X206"/>
  <c r="L207"/>
  <c r="N207"/>
  <c r="L208"/>
  <c r="N208"/>
  <c r="L209"/>
  <c r="N209"/>
  <c r="L210"/>
  <c r="N210"/>
  <c r="L211"/>
  <c r="N211"/>
  <c r="L212"/>
  <c r="N212"/>
  <c r="L213"/>
  <c r="N213"/>
  <c r="L214"/>
  <c r="N214"/>
  <c r="L215"/>
  <c r="N215"/>
  <c r="L216"/>
  <c r="N216"/>
  <c r="L217"/>
  <c r="N217"/>
  <c r="X218"/>
  <c r="L219"/>
  <c r="N219"/>
  <c r="X220"/>
  <c r="L221"/>
  <c r="N221"/>
  <c r="L222"/>
  <c r="N222"/>
  <c r="L223"/>
  <c r="N223"/>
  <c r="X224"/>
  <c r="L225"/>
  <c r="N225"/>
  <c r="L226"/>
  <c r="N226"/>
  <c r="L228"/>
  <c r="N228"/>
  <c r="L232"/>
  <c r="N232"/>
  <c r="L233"/>
  <c r="N233"/>
  <c r="X234"/>
  <c r="L235"/>
  <c r="N235"/>
  <c r="X236"/>
  <c r="L237"/>
  <c r="N237"/>
  <c r="L238"/>
  <c r="N238"/>
  <c r="L240"/>
  <c r="N240"/>
  <c r="L241"/>
  <c r="N241"/>
  <c r="L242"/>
  <c r="N242"/>
  <c r="L243"/>
  <c r="N243"/>
  <c r="L244"/>
  <c r="N244"/>
  <c r="L246"/>
  <c r="N246"/>
  <c r="L247"/>
  <c r="N247"/>
  <c r="L248"/>
  <c r="N248"/>
  <c r="L253"/>
  <c r="N253"/>
  <c r="X254"/>
  <c r="L255"/>
  <c r="N255"/>
  <c r="L256"/>
  <c r="N256"/>
  <c r="X257"/>
  <c r="L258"/>
  <c r="N258"/>
  <c r="L259"/>
  <c r="N259"/>
  <c r="L260"/>
  <c r="N260"/>
  <c r="L261"/>
  <c r="N261"/>
  <c r="L263"/>
  <c r="N263"/>
  <c r="L264"/>
  <c r="N264"/>
  <c r="L266"/>
  <c r="N266"/>
  <c r="L267"/>
  <c r="N267"/>
  <c r="X268"/>
  <c r="L269"/>
  <c r="N269"/>
  <c r="L270"/>
  <c r="N270"/>
  <c r="L271"/>
  <c r="N271"/>
  <c r="L272"/>
  <c r="N272"/>
  <c r="L273"/>
  <c r="N273"/>
  <c r="L274"/>
  <c r="N274"/>
  <c r="L275"/>
  <c r="N275"/>
  <c r="L276"/>
  <c r="N276"/>
  <c r="L277"/>
  <c r="N277"/>
  <c r="L278"/>
  <c r="N278"/>
  <c r="L279"/>
  <c r="N279"/>
  <c r="L280"/>
  <c r="N280"/>
  <c r="L281"/>
  <c r="N281"/>
  <c r="L282"/>
  <c r="N282"/>
  <c r="L283"/>
  <c r="N283"/>
  <c r="L284"/>
  <c r="N284"/>
  <c r="L285"/>
  <c r="N285"/>
  <c r="L286"/>
  <c r="N286"/>
  <c r="L287"/>
  <c r="N287"/>
  <c r="X288"/>
  <c r="L289"/>
  <c r="N289"/>
  <c r="L292"/>
  <c r="N292"/>
  <c r="L293"/>
  <c r="N293"/>
  <c r="L294"/>
  <c r="N294"/>
  <c r="L296"/>
  <c r="N296"/>
  <c r="L297"/>
  <c r="N297"/>
  <c r="L298"/>
  <c r="N298"/>
  <c r="L299"/>
  <c r="N299"/>
  <c r="L300"/>
  <c r="N300"/>
  <c r="L301"/>
  <c r="N301"/>
  <c r="L302"/>
  <c r="N302"/>
  <c r="L303"/>
  <c r="N303"/>
  <c r="L307"/>
  <c r="N307"/>
  <c r="L311"/>
  <c r="N311"/>
  <c r="Y311" s="1"/>
  <c r="L312"/>
  <c r="N312"/>
  <c r="L313"/>
  <c r="N313"/>
  <c r="L314"/>
  <c r="N314"/>
  <c r="L315"/>
  <c r="N315"/>
  <c r="L316"/>
  <c r="N316"/>
  <c r="L317"/>
  <c r="N317"/>
  <c r="L318"/>
  <c r="N318"/>
  <c r="L323"/>
  <c r="N323"/>
  <c r="L324"/>
  <c r="N324"/>
  <c r="L325"/>
  <c r="N325"/>
  <c r="L326"/>
  <c r="N326"/>
  <c r="L327"/>
  <c r="N327"/>
  <c r="L328"/>
  <c r="N328"/>
  <c r="L330"/>
  <c r="N330"/>
  <c r="L331"/>
  <c r="N331"/>
  <c r="L332"/>
  <c r="N332"/>
  <c r="L333"/>
  <c r="N333"/>
  <c r="L336"/>
  <c r="N336"/>
  <c r="L9"/>
  <c r="N9"/>
  <c r="L10"/>
  <c r="N10"/>
  <c r="L11"/>
  <c r="N11"/>
  <c r="L12"/>
  <c r="N12"/>
  <c r="L13"/>
  <c r="N13"/>
  <c r="L14"/>
  <c r="N14"/>
  <c r="L15"/>
  <c r="N15"/>
  <c r="L16"/>
  <c r="N16"/>
  <c r="L17"/>
  <c r="N17"/>
  <c r="L18"/>
  <c r="N18"/>
  <c r="L19"/>
  <c r="N19"/>
  <c r="L20"/>
  <c r="N20"/>
  <c r="L21"/>
  <c r="N21"/>
  <c r="L22"/>
  <c r="N22"/>
  <c r="L23"/>
  <c r="N23"/>
  <c r="L24"/>
  <c r="N24"/>
  <c r="L25"/>
  <c r="N25"/>
  <c r="X26"/>
  <c r="L27"/>
  <c r="N27"/>
  <c r="L28"/>
  <c r="N28"/>
  <c r="L29"/>
  <c r="N29"/>
  <c r="L32"/>
  <c r="N32"/>
  <c r="L33"/>
  <c r="N33"/>
  <c r="L34"/>
  <c r="N34"/>
  <c r="L36"/>
  <c r="N36"/>
  <c r="L37"/>
  <c r="N37"/>
  <c r="L38"/>
  <c r="N38"/>
  <c r="L39"/>
  <c r="N39"/>
  <c r="L40"/>
  <c r="N40"/>
  <c r="X41"/>
  <c r="L42"/>
  <c r="N42"/>
  <c r="L43"/>
  <c r="N43"/>
  <c r="L44"/>
  <c r="M44" i="4" s="1"/>
  <c r="N44" i="2"/>
  <c r="X45"/>
  <c r="L46"/>
  <c r="N46"/>
  <c r="N51"/>
  <c r="X52"/>
  <c r="L53"/>
  <c r="N53"/>
  <c r="L54"/>
  <c r="N54"/>
  <c r="L55"/>
  <c r="N55"/>
  <c r="L56"/>
  <c r="N56"/>
  <c r="L57"/>
  <c r="N57"/>
  <c r="L59"/>
  <c r="N59"/>
  <c r="L60"/>
  <c r="N60"/>
  <c r="L61"/>
  <c r="N61"/>
  <c r="L62"/>
  <c r="N62"/>
  <c r="L63"/>
  <c r="N63"/>
  <c r="L64"/>
  <c r="N64"/>
  <c r="L65"/>
  <c r="N65"/>
  <c r="L66"/>
  <c r="N66"/>
  <c r="X67"/>
  <c r="L68"/>
  <c r="N68"/>
  <c r="L69"/>
  <c r="N69"/>
  <c r="L70"/>
  <c r="N70"/>
  <c r="L71"/>
  <c r="N71"/>
  <c r="L75"/>
  <c r="N75"/>
  <c r="L76"/>
  <c r="N76"/>
  <c r="L77"/>
  <c r="N77"/>
  <c r="X78"/>
  <c r="L79"/>
  <c r="N79"/>
  <c r="L80"/>
  <c r="N80"/>
  <c r="L81"/>
  <c r="N81"/>
  <c r="L82"/>
  <c r="N82"/>
  <c r="L83"/>
  <c r="M83" i="4" s="1"/>
  <c r="N83" i="2"/>
  <c r="L86"/>
  <c r="M86" i="4" s="1"/>
  <c r="N86" i="2"/>
  <c r="X87"/>
  <c r="L90"/>
  <c r="N90"/>
  <c r="L91"/>
  <c r="N91"/>
  <c r="L92"/>
  <c r="N92"/>
  <c r="L93"/>
  <c r="N93"/>
  <c r="L94"/>
  <c r="N94"/>
  <c r="L95"/>
  <c r="N95"/>
  <c r="L97"/>
  <c r="N97"/>
  <c r="L98"/>
  <c r="N98"/>
  <c r="L99"/>
  <c r="N99"/>
  <c r="L100"/>
  <c r="N100"/>
  <c r="L101"/>
  <c r="N101"/>
  <c r="L102"/>
  <c r="N102"/>
  <c r="L103"/>
  <c r="N103"/>
  <c r="L104"/>
  <c r="N104"/>
  <c r="L105"/>
  <c r="N105"/>
  <c r="L106"/>
  <c r="N106"/>
  <c r="X107"/>
  <c r="N108"/>
  <c r="L109"/>
  <c r="N109"/>
  <c r="L110"/>
  <c r="N110"/>
  <c r="L111"/>
  <c r="N111"/>
  <c r="L112"/>
  <c r="N112"/>
  <c r="L113"/>
  <c r="N113"/>
  <c r="L114"/>
  <c r="N114"/>
  <c r="L116"/>
  <c r="N116"/>
  <c r="L117"/>
  <c r="N117"/>
  <c r="L118"/>
  <c r="N118"/>
  <c r="L119"/>
  <c r="N119"/>
  <c r="L120"/>
  <c r="N120"/>
  <c r="L122"/>
  <c r="N122"/>
  <c r="L123"/>
  <c r="N123"/>
  <c r="L124"/>
  <c r="N124"/>
  <c r="L125"/>
  <c r="N125"/>
  <c r="X126"/>
  <c r="N127"/>
  <c r="L128"/>
  <c r="N128"/>
  <c r="L129"/>
  <c r="N129"/>
  <c r="L130"/>
  <c r="N130"/>
  <c r="L131"/>
  <c r="N131"/>
  <c r="L132"/>
  <c r="N132"/>
  <c r="L133"/>
  <c r="N133"/>
  <c r="L135"/>
  <c r="N135"/>
  <c r="L136"/>
  <c r="N136"/>
  <c r="L137"/>
  <c r="N137"/>
  <c r="L138"/>
  <c r="N138"/>
  <c r="L139"/>
  <c r="N139"/>
  <c r="L140"/>
  <c r="N140"/>
  <c r="L141"/>
  <c r="N141"/>
  <c r="L142"/>
  <c r="N142"/>
  <c r="L143"/>
  <c r="N143"/>
  <c r="L144"/>
  <c r="N144"/>
  <c r="L145"/>
  <c r="N145"/>
  <c r="L146"/>
  <c r="N146"/>
  <c r="X147"/>
  <c r="L148"/>
  <c r="N148"/>
  <c r="L151"/>
  <c r="N151"/>
  <c r="L152"/>
  <c r="N152"/>
  <c r="L153"/>
  <c r="N153"/>
  <c r="L154"/>
  <c r="N154"/>
  <c r="L155"/>
  <c r="N155"/>
  <c r="L156"/>
  <c r="N156"/>
  <c r="L157"/>
  <c r="N157"/>
  <c r="L158"/>
  <c r="N158"/>
  <c r="L159"/>
  <c r="N159"/>
  <c r="L160"/>
  <c r="N160"/>
  <c r="L161"/>
  <c r="N161"/>
  <c r="X162"/>
  <c r="L163"/>
  <c r="N163"/>
  <c r="L164"/>
  <c r="N164"/>
  <c r="L165"/>
  <c r="N165"/>
  <c r="N166"/>
  <c r="N167"/>
  <c r="L168"/>
  <c r="N168"/>
  <c r="L169"/>
  <c r="N169"/>
  <c r="L170"/>
  <c r="N170"/>
  <c r="L171"/>
  <c r="N171"/>
  <c r="L173"/>
  <c r="N173"/>
  <c r="L175"/>
  <c r="N175"/>
  <c r="L176"/>
  <c r="N176"/>
  <c r="X177"/>
  <c r="L178"/>
  <c r="N178"/>
  <c r="X179"/>
  <c r="L180"/>
  <c r="N180"/>
  <c r="L181"/>
  <c r="N181"/>
  <c r="L182"/>
  <c r="N182"/>
  <c r="X183"/>
  <c r="L184"/>
  <c r="N184"/>
  <c r="L185"/>
  <c r="N185"/>
  <c r="L186"/>
  <c r="N186"/>
  <c r="M202" i="4" l="1"/>
  <c r="S202" s="1"/>
  <c r="P202"/>
  <c r="Q202"/>
  <c r="X176" i="2"/>
  <c r="X170"/>
  <c r="X165"/>
  <c r="X75"/>
  <c r="X277"/>
  <c r="X275"/>
  <c r="X63"/>
  <c r="X59"/>
  <c r="X54"/>
  <c r="X43"/>
  <c r="X9"/>
  <c r="X333"/>
  <c r="X331"/>
  <c r="X328"/>
  <c r="X324"/>
  <c r="X318"/>
  <c r="X316"/>
  <c r="X312"/>
  <c r="X307"/>
  <c r="X302"/>
  <c r="X300"/>
  <c r="X298"/>
  <c r="X296"/>
  <c r="X289"/>
  <c r="X263"/>
  <c r="X260"/>
  <c r="X258"/>
  <c r="X253"/>
  <c r="X247"/>
  <c r="X244"/>
  <c r="X242"/>
  <c r="X222"/>
  <c r="X188"/>
  <c r="X173"/>
  <c r="X146"/>
  <c r="X124"/>
  <c r="X114"/>
  <c r="X97"/>
  <c r="X94"/>
  <c r="X90"/>
  <c r="X46"/>
  <c r="X34"/>
  <c r="X32"/>
  <c r="X287"/>
  <c r="X273"/>
  <c r="X228"/>
  <c r="X205"/>
  <c r="X199"/>
  <c r="X196"/>
  <c r="X185"/>
  <c r="X175"/>
  <c r="X169"/>
  <c r="X143"/>
  <c r="X135"/>
  <c r="X113"/>
  <c r="X98"/>
  <c r="X95"/>
  <c r="X91"/>
  <c r="X76"/>
  <c r="X40"/>
  <c r="X38"/>
  <c r="X36"/>
  <c r="X33"/>
  <c r="X284"/>
  <c r="X274"/>
  <c r="X255"/>
  <c r="X226"/>
  <c r="X195"/>
  <c r="X168"/>
  <c r="X142"/>
  <c r="X131"/>
  <c r="X37"/>
  <c r="X160"/>
  <c r="X171"/>
  <c r="X130"/>
  <c r="X123"/>
  <c r="X118"/>
  <c r="X116"/>
  <c r="X111"/>
  <c r="X109"/>
  <c r="X93"/>
  <c r="X159"/>
  <c r="X155"/>
  <c r="X153"/>
  <c r="X151"/>
  <c r="X80"/>
  <c r="X66"/>
  <c r="X62"/>
  <c r="X57"/>
  <c r="X53"/>
  <c r="X330"/>
  <c r="X327"/>
  <c r="X325"/>
  <c r="X315"/>
  <c r="X311"/>
  <c r="X301"/>
  <c r="X297"/>
  <c r="X294"/>
  <c r="X292"/>
  <c r="X264"/>
  <c r="X261"/>
  <c r="X259"/>
  <c r="X246"/>
  <c r="X192"/>
  <c r="Z202"/>
  <c r="Y183"/>
  <c r="Y177"/>
  <c r="O170"/>
  <c r="N170" i="4" s="1"/>
  <c r="O170" s="1"/>
  <c r="Y170" i="2"/>
  <c r="O163"/>
  <c r="N163" i="4" s="1"/>
  <c r="O163" s="1"/>
  <c r="Y163" i="2"/>
  <c r="O158"/>
  <c r="N158" i="4" s="1"/>
  <c r="O158" s="1"/>
  <c r="Y158" i="2"/>
  <c r="O152"/>
  <c r="N152" i="4" s="1"/>
  <c r="O152" s="1"/>
  <c r="Y152" i="2"/>
  <c r="O146"/>
  <c r="N146" i="4" s="1"/>
  <c r="O146" s="1"/>
  <c r="Y146" i="2"/>
  <c r="O140"/>
  <c r="N140" i="4" s="1"/>
  <c r="O140" s="1"/>
  <c r="Y140" i="2"/>
  <c r="O136"/>
  <c r="N136" i="4" s="1"/>
  <c r="Y136" i="2"/>
  <c r="O131"/>
  <c r="N131" i="4" s="1"/>
  <c r="O131" s="1"/>
  <c r="Y131" i="2"/>
  <c r="AA127"/>
  <c r="Y127"/>
  <c r="M125"/>
  <c r="L125" i="4" s="1"/>
  <c r="X125" i="2"/>
  <c r="M120"/>
  <c r="L120" i="4" s="1"/>
  <c r="X120" i="2"/>
  <c r="O102"/>
  <c r="N102" i="4" s="1"/>
  <c r="O102" s="1"/>
  <c r="Y102" i="2"/>
  <c r="Y96"/>
  <c r="O92"/>
  <c r="N92" i="4" s="1"/>
  <c r="O92" s="1"/>
  <c r="Y92" i="2"/>
  <c r="O83"/>
  <c r="N83" i="4" s="1"/>
  <c r="Y83" i="2"/>
  <c r="O79"/>
  <c r="N79" i="4" s="1"/>
  <c r="Y79" i="2"/>
  <c r="O70"/>
  <c r="N70" i="4" s="1"/>
  <c r="Y70" i="2"/>
  <c r="O66"/>
  <c r="N66" i="4" s="1"/>
  <c r="O66" s="1"/>
  <c r="Y66" i="2"/>
  <c r="O60"/>
  <c r="N60" i="4" s="1"/>
  <c r="O60" s="1"/>
  <c r="Y60" i="2"/>
  <c r="O57"/>
  <c r="N57" i="4" s="1"/>
  <c r="O57" s="1"/>
  <c r="Y57" i="2"/>
  <c r="O51"/>
  <c r="N51" i="4" s="1"/>
  <c r="O51" s="1"/>
  <c r="Y51" i="2"/>
  <c r="O43"/>
  <c r="N43" i="4" s="1"/>
  <c r="O43" s="1"/>
  <c r="Y43" i="2"/>
  <c r="O39"/>
  <c r="N39" i="4" s="1"/>
  <c r="O39" s="1"/>
  <c r="Y39" i="2"/>
  <c r="O34"/>
  <c r="Y34"/>
  <c r="Y26"/>
  <c r="AA22"/>
  <c r="Y22"/>
  <c r="O18"/>
  <c r="N18" i="4" s="1"/>
  <c r="Y18" i="2"/>
  <c r="O14"/>
  <c r="N14" i="4" s="1"/>
  <c r="Y14" i="2"/>
  <c r="O10"/>
  <c r="N10" i="4" s="1"/>
  <c r="Y10" i="2"/>
  <c r="O332"/>
  <c r="N332" i="4" s="1"/>
  <c r="O332" s="1"/>
  <c r="Y332" i="2"/>
  <c r="O325"/>
  <c r="N325" i="4" s="1"/>
  <c r="O325" s="1"/>
  <c r="Y325" i="2"/>
  <c r="O317"/>
  <c r="N317" i="4" s="1"/>
  <c r="O317" s="1"/>
  <c r="Y317" i="2"/>
  <c r="O315"/>
  <c r="N315" i="4" s="1"/>
  <c r="O315" s="1"/>
  <c r="Y315" i="2"/>
  <c r="O313"/>
  <c r="N313" i="4" s="1"/>
  <c r="O313" s="1"/>
  <c r="Y313" i="2"/>
  <c r="O307"/>
  <c r="N307" i="4" s="1"/>
  <c r="O307" s="1"/>
  <c r="Y307" i="2"/>
  <c r="O300"/>
  <c r="N300" i="4" s="1"/>
  <c r="Y300" i="2"/>
  <c r="O296"/>
  <c r="N296" i="4" s="1"/>
  <c r="O296" s="1"/>
  <c r="Y296" i="2"/>
  <c r="O292"/>
  <c r="N292" i="4" s="1"/>
  <c r="O292" s="1"/>
  <c r="Y292" i="2"/>
  <c r="O286"/>
  <c r="N286" i="4" s="1"/>
  <c r="O286" s="1"/>
  <c r="Y286" i="2"/>
  <c r="O282"/>
  <c r="N282" i="4" s="1"/>
  <c r="O282" s="1"/>
  <c r="Y282" i="2"/>
  <c r="O278"/>
  <c r="N278" i="4" s="1"/>
  <c r="Y278" i="2"/>
  <c r="O274"/>
  <c r="N274" i="4" s="1"/>
  <c r="O274" s="1"/>
  <c r="Y274" i="2"/>
  <c r="O270"/>
  <c r="N270" i="4" s="1"/>
  <c r="Y270" i="2"/>
  <c r="O266"/>
  <c r="N266" i="4" s="1"/>
  <c r="Y266" i="2"/>
  <c r="O260"/>
  <c r="N260" i="4" s="1"/>
  <c r="O260" s="1"/>
  <c r="Y260" i="2"/>
  <c r="O256"/>
  <c r="N256" i="4" s="1"/>
  <c r="Y256" i="2"/>
  <c r="O248"/>
  <c r="N248" i="4" s="1"/>
  <c r="Y248" i="2"/>
  <c r="O244"/>
  <c r="N244" i="4" s="1"/>
  <c r="O244" s="1"/>
  <c r="Y244" i="2"/>
  <c r="O240"/>
  <c r="N240" i="4" s="1"/>
  <c r="Y240" i="2"/>
  <c r="O238"/>
  <c r="N238" i="4" s="1"/>
  <c r="O238" s="1"/>
  <c r="Y238" i="2"/>
  <c r="Y236"/>
  <c r="Y234"/>
  <c r="O232"/>
  <c r="Y232"/>
  <c r="Z216"/>
  <c r="X216"/>
  <c r="Z212"/>
  <c r="X212"/>
  <c r="Z210"/>
  <c r="X210"/>
  <c r="Z208"/>
  <c r="X208"/>
  <c r="X197"/>
  <c r="Z189"/>
  <c r="X189"/>
  <c r="X187"/>
  <c r="M163"/>
  <c r="L163" i="4" s="1"/>
  <c r="X163" i="2"/>
  <c r="M158"/>
  <c r="L158" i="4" s="1"/>
  <c r="X158" i="2"/>
  <c r="M154"/>
  <c r="L154" i="4" s="1"/>
  <c r="X154" i="2"/>
  <c r="M152"/>
  <c r="L152" i="4" s="1"/>
  <c r="X152" i="2"/>
  <c r="M148"/>
  <c r="L148" i="4" s="1"/>
  <c r="X148" i="2"/>
  <c r="Z144"/>
  <c r="X144"/>
  <c r="M140"/>
  <c r="L140" i="4" s="1"/>
  <c r="X140" i="2"/>
  <c r="Z138"/>
  <c r="X138"/>
  <c r="Z136"/>
  <c r="X136"/>
  <c r="M133"/>
  <c r="L133" i="4" s="1"/>
  <c r="X133" i="2"/>
  <c r="Z129"/>
  <c r="X129"/>
  <c r="Y126"/>
  <c r="O124"/>
  <c r="N124" i="4" s="1"/>
  <c r="O124" s="1"/>
  <c r="Y124" i="2"/>
  <c r="O122"/>
  <c r="N122" i="4" s="1"/>
  <c r="O122" s="1"/>
  <c r="Y122" i="2"/>
  <c r="O119"/>
  <c r="N119" i="4" s="1"/>
  <c r="O119" s="1"/>
  <c r="Y119" i="2"/>
  <c r="O117"/>
  <c r="N117" i="4" s="1"/>
  <c r="O117" s="1"/>
  <c r="Y117" i="2"/>
  <c r="AA114"/>
  <c r="Y114"/>
  <c r="O112"/>
  <c r="N112" i="4" s="1"/>
  <c r="O112" s="1"/>
  <c r="Y112" i="2"/>
  <c r="O110"/>
  <c r="N110" i="4" s="1"/>
  <c r="O110" s="1"/>
  <c r="Y110" i="2"/>
  <c r="O108"/>
  <c r="N108" i="4" s="1"/>
  <c r="Y108" i="2"/>
  <c r="M106"/>
  <c r="L106" i="4" s="1"/>
  <c r="X106" i="2"/>
  <c r="M104"/>
  <c r="L104" i="4" s="1"/>
  <c r="X104" i="2"/>
  <c r="M102"/>
  <c r="L102" i="4" s="1"/>
  <c r="X102" i="2"/>
  <c r="M100"/>
  <c r="L100" i="4" s="1"/>
  <c r="X100" i="2"/>
  <c r="X96"/>
  <c r="M92"/>
  <c r="L92" i="4" s="1"/>
  <c r="X92" i="2"/>
  <c r="Z86"/>
  <c r="X86"/>
  <c r="Z83"/>
  <c r="X83"/>
  <c r="M81"/>
  <c r="L81" i="4" s="1"/>
  <c r="X81" i="2"/>
  <c r="Z79"/>
  <c r="X79"/>
  <c r="M77"/>
  <c r="L77" i="4" s="1"/>
  <c r="X77" i="2"/>
  <c r="Z70"/>
  <c r="X70"/>
  <c r="M68"/>
  <c r="L68" i="4" s="1"/>
  <c r="X68" i="2"/>
  <c r="M64"/>
  <c r="L64" i="4" s="1"/>
  <c r="X64" i="2"/>
  <c r="M60"/>
  <c r="L60" i="4" s="1"/>
  <c r="X60" i="2"/>
  <c r="M55"/>
  <c r="L55" i="4" s="1"/>
  <c r="X55" i="2"/>
  <c r="AA48" i="4"/>
  <c r="Y48"/>
  <c r="M39" i="2"/>
  <c r="L39" i="4" s="1"/>
  <c r="X39" i="2"/>
  <c r="M28"/>
  <c r="L28" i="4" s="1"/>
  <c r="X28" i="2"/>
  <c r="X24"/>
  <c r="Z24"/>
  <c r="X22"/>
  <c r="Z22"/>
  <c r="Z20"/>
  <c r="X20"/>
  <c r="X18"/>
  <c r="Z18"/>
  <c r="X16"/>
  <c r="Z16"/>
  <c r="X14"/>
  <c r="Z14"/>
  <c r="Z12"/>
  <c r="X12"/>
  <c r="X10"/>
  <c r="Z10"/>
  <c r="M336"/>
  <c r="L336" i="4" s="1"/>
  <c r="X336" i="2"/>
  <c r="M332"/>
  <c r="L332" i="4" s="1"/>
  <c r="X332" i="2"/>
  <c r="M323"/>
  <c r="L323" i="4" s="1"/>
  <c r="X323" i="2"/>
  <c r="M317"/>
  <c r="L317" i="4" s="1"/>
  <c r="X317" i="2"/>
  <c r="M313"/>
  <c r="L313" i="4" s="1"/>
  <c r="X313" i="2"/>
  <c r="M286"/>
  <c r="L286" i="4" s="1"/>
  <c r="X286" i="2"/>
  <c r="M282"/>
  <c r="L282" i="4" s="1"/>
  <c r="X282" i="2"/>
  <c r="Z280"/>
  <c r="X280"/>
  <c r="Z278"/>
  <c r="X278"/>
  <c r="Z276"/>
  <c r="X276"/>
  <c r="Z272"/>
  <c r="X272"/>
  <c r="Z270"/>
  <c r="X270"/>
  <c r="X266"/>
  <c r="Z256"/>
  <c r="X256"/>
  <c r="Z248"/>
  <c r="X248"/>
  <c r="Z240"/>
  <c r="X240"/>
  <c r="M238"/>
  <c r="L238" i="4" s="1"/>
  <c r="X238" i="2"/>
  <c r="M232"/>
  <c r="X232"/>
  <c r="Y227"/>
  <c r="O225"/>
  <c r="N225" i="4" s="1"/>
  <c r="Y225" i="2"/>
  <c r="O223"/>
  <c r="N223" i="4" s="1"/>
  <c r="O223" s="1"/>
  <c r="Y223" i="2"/>
  <c r="O221"/>
  <c r="Y221"/>
  <c r="O219"/>
  <c r="N219" i="4" s="1"/>
  <c r="O219" s="1"/>
  <c r="Y219" i="2"/>
  <c r="O217"/>
  <c r="N217" i="4" s="1"/>
  <c r="Y217" i="2"/>
  <c r="O215"/>
  <c r="N215" i="4" s="1"/>
  <c r="Y215" i="2"/>
  <c r="O213"/>
  <c r="N213" i="4" s="1"/>
  <c r="Y213" i="2"/>
  <c r="O211"/>
  <c r="N211" i="4" s="1"/>
  <c r="Y211" i="2"/>
  <c r="O209"/>
  <c r="N209" i="4" s="1"/>
  <c r="Y209" i="2"/>
  <c r="O207"/>
  <c r="N207" i="4" s="1"/>
  <c r="O207" s="1"/>
  <c r="Y207" i="2"/>
  <c r="O205"/>
  <c r="N205" i="4" s="1"/>
  <c r="O205" s="1"/>
  <c r="Y205" i="2"/>
  <c r="O203"/>
  <c r="N203" i="4" s="1"/>
  <c r="O203" s="1"/>
  <c r="Y203" i="2"/>
  <c r="Y200"/>
  <c r="O198"/>
  <c r="N198" i="4" s="1"/>
  <c r="O198" s="1"/>
  <c r="Y198" i="2"/>
  <c r="O196"/>
  <c r="N196" i="4" s="1"/>
  <c r="O196" s="1"/>
  <c r="Y196" i="2"/>
  <c r="O194"/>
  <c r="N194" i="4" s="1"/>
  <c r="O194" s="1"/>
  <c r="Y194" i="2"/>
  <c r="O192"/>
  <c r="N192" i="4" s="1"/>
  <c r="O192" s="1"/>
  <c r="Y192" i="2"/>
  <c r="O190"/>
  <c r="N190" i="4" s="1"/>
  <c r="Y190" i="2"/>
  <c r="O188"/>
  <c r="N188" i="4" s="1"/>
  <c r="O188" s="1"/>
  <c r="Y188" i="2"/>
  <c r="M51"/>
  <c r="L51" i="4" s="1"/>
  <c r="X51" i="2"/>
  <c r="O185"/>
  <c r="N185" i="4" s="1"/>
  <c r="O185" s="1"/>
  <c r="Y185" i="2"/>
  <c r="Y179"/>
  <c r="O173"/>
  <c r="N173" i="4" s="1"/>
  <c r="O173" s="1"/>
  <c r="Y173" i="2"/>
  <c r="O165"/>
  <c r="N165" i="4" s="1"/>
  <c r="O165" s="1"/>
  <c r="Y165" i="2"/>
  <c r="O160"/>
  <c r="N160" i="4" s="1"/>
  <c r="O160" s="1"/>
  <c r="Y160" i="2"/>
  <c r="O156"/>
  <c r="N156" i="4" s="1"/>
  <c r="O156" s="1"/>
  <c r="Y156" i="2"/>
  <c r="O148"/>
  <c r="N148" i="4" s="1"/>
  <c r="O148" s="1"/>
  <c r="Y148" i="2"/>
  <c r="O144"/>
  <c r="N144" i="4" s="1"/>
  <c r="Y144" i="2"/>
  <c r="O138"/>
  <c r="N138" i="4" s="1"/>
  <c r="Y138" i="2"/>
  <c r="O133"/>
  <c r="N133" i="4" s="1"/>
  <c r="O133" s="1"/>
  <c r="Y133" i="2"/>
  <c r="O106"/>
  <c r="N106" i="4" s="1"/>
  <c r="O106" s="1"/>
  <c r="Y106" i="2"/>
  <c r="O104"/>
  <c r="N104" i="4" s="1"/>
  <c r="O104" s="1"/>
  <c r="Y104" i="2"/>
  <c r="O98"/>
  <c r="N98" i="4" s="1"/>
  <c r="O98" s="1"/>
  <c r="Y98" i="2"/>
  <c r="O94"/>
  <c r="N94" i="4" s="1"/>
  <c r="O94" s="1"/>
  <c r="Y94" i="2"/>
  <c r="O86"/>
  <c r="N86" i="4" s="1"/>
  <c r="Y86" i="2"/>
  <c r="O81"/>
  <c r="N81" i="4" s="1"/>
  <c r="O81" s="1"/>
  <c r="Y81" i="2"/>
  <c r="O75"/>
  <c r="N75" i="4" s="1"/>
  <c r="O75" s="1"/>
  <c r="Y75" i="2"/>
  <c r="O68"/>
  <c r="N68" i="4" s="1"/>
  <c r="O68" s="1"/>
  <c r="Y68" i="2"/>
  <c r="O62"/>
  <c r="N62" i="4" s="1"/>
  <c r="O62" s="1"/>
  <c r="Y62" i="2"/>
  <c r="O55"/>
  <c r="N55" i="4" s="1"/>
  <c r="O55" s="1"/>
  <c r="Y55" i="2"/>
  <c r="Y45"/>
  <c r="Y41"/>
  <c r="O37"/>
  <c r="N37" i="4" s="1"/>
  <c r="O37" s="1"/>
  <c r="Y37" i="2"/>
  <c r="O28"/>
  <c r="N28" i="4" s="1"/>
  <c r="O28" s="1"/>
  <c r="Y28" i="2"/>
  <c r="O24"/>
  <c r="N24" i="4" s="1"/>
  <c r="Y24" i="2"/>
  <c r="O20"/>
  <c r="N20" i="4" s="1"/>
  <c r="Y20" i="2"/>
  <c r="O16"/>
  <c r="N16" i="4" s="1"/>
  <c r="Y16" i="2"/>
  <c r="O12"/>
  <c r="N12" i="4" s="1"/>
  <c r="Y12" i="2"/>
  <c r="O336"/>
  <c r="N336" i="4" s="1"/>
  <c r="O336" s="1"/>
  <c r="Y336" i="2"/>
  <c r="O327"/>
  <c r="N327" i="4" s="1"/>
  <c r="O327" s="1"/>
  <c r="Y327" i="2"/>
  <c r="O323"/>
  <c r="N323" i="4" s="1"/>
  <c r="O323" s="1"/>
  <c r="Y323" i="2"/>
  <c r="O302"/>
  <c r="N302" i="4" s="1"/>
  <c r="O302" s="1"/>
  <c r="Y302" i="2"/>
  <c r="O298"/>
  <c r="N298" i="4" s="1"/>
  <c r="O298" s="1"/>
  <c r="Y298" i="2"/>
  <c r="O294"/>
  <c r="N294" i="4" s="1"/>
  <c r="O294" s="1"/>
  <c r="Y294" i="2"/>
  <c r="Y288"/>
  <c r="O284"/>
  <c r="N284" i="4" s="1"/>
  <c r="O284" s="1"/>
  <c r="Y284" i="2"/>
  <c r="O280"/>
  <c r="N280" i="4" s="1"/>
  <c r="Y280" i="2"/>
  <c r="O276"/>
  <c r="N276" i="4" s="1"/>
  <c r="Y276" i="2"/>
  <c r="O272"/>
  <c r="N272" i="4" s="1"/>
  <c r="Y272" i="2"/>
  <c r="Y268"/>
  <c r="O263"/>
  <c r="N263" i="4" s="1"/>
  <c r="O263" s="1"/>
  <c r="Y263" i="2"/>
  <c r="Y258"/>
  <c r="AA258"/>
  <c r="Y254"/>
  <c r="AA246"/>
  <c r="Y246"/>
  <c r="O242"/>
  <c r="N242" i="4" s="1"/>
  <c r="O242" s="1"/>
  <c r="Y242" i="2"/>
  <c r="Z214"/>
  <c r="X214"/>
  <c r="M204"/>
  <c r="L204" i="4" s="1"/>
  <c r="X204" i="2"/>
  <c r="M201"/>
  <c r="L201" i="4" s="1"/>
  <c r="X201" i="2"/>
  <c r="X191"/>
  <c r="M181"/>
  <c r="X181"/>
  <c r="M156"/>
  <c r="L156" i="4" s="1"/>
  <c r="X156" i="2"/>
  <c r="O186"/>
  <c r="N186" i="4" s="1"/>
  <c r="O186" s="1"/>
  <c r="Y186" i="2"/>
  <c r="O184"/>
  <c r="N184" i="4" s="1"/>
  <c r="O184" s="1"/>
  <c r="Y184" i="2"/>
  <c r="O182"/>
  <c r="Y182"/>
  <c r="O180"/>
  <c r="Y180"/>
  <c r="O178"/>
  <c r="N178" i="4" s="1"/>
  <c r="O178" s="1"/>
  <c r="Y178" i="2"/>
  <c r="O176"/>
  <c r="N176" i="4" s="1"/>
  <c r="O176" s="1"/>
  <c r="Y176" i="2"/>
  <c r="Y174"/>
  <c r="O169"/>
  <c r="N169" i="4" s="1"/>
  <c r="O169" s="1"/>
  <c r="Y169" i="2"/>
  <c r="O167"/>
  <c r="N167" i="4" s="1"/>
  <c r="Y167" i="2"/>
  <c r="O164"/>
  <c r="N164" i="4" s="1"/>
  <c r="O164" s="1"/>
  <c r="Y164" i="2"/>
  <c r="Y162"/>
  <c r="O161"/>
  <c r="N161" i="4" s="1"/>
  <c r="O161" s="1"/>
  <c r="Y161" i="2"/>
  <c r="O159"/>
  <c r="N159" i="4" s="1"/>
  <c r="O159" s="1"/>
  <c r="Y159" i="2"/>
  <c r="O157"/>
  <c r="N157" i="4" s="1"/>
  <c r="O157" s="1"/>
  <c r="Y157" i="2"/>
  <c r="O155"/>
  <c r="N155" i="4" s="1"/>
  <c r="O155" s="1"/>
  <c r="Y155" i="2"/>
  <c r="O153"/>
  <c r="N153" i="4" s="1"/>
  <c r="O153" s="1"/>
  <c r="Y153" i="2"/>
  <c r="O151"/>
  <c r="N151" i="4" s="1"/>
  <c r="O151" s="1"/>
  <c r="Y151" i="2"/>
  <c r="Y147"/>
  <c r="O145"/>
  <c r="N145" i="4" s="1"/>
  <c r="O145" s="1"/>
  <c r="Y145" i="2"/>
  <c r="O143"/>
  <c r="N143" i="4" s="1"/>
  <c r="O143" s="1"/>
  <c r="Y143" i="2"/>
  <c r="O141"/>
  <c r="N141" i="4" s="1"/>
  <c r="O141" s="1"/>
  <c r="Y141" i="2"/>
  <c r="O139"/>
  <c r="N139" i="4" s="1"/>
  <c r="Y139" i="2"/>
  <c r="O137"/>
  <c r="N137" i="4" s="1"/>
  <c r="Y137" i="2"/>
  <c r="O135"/>
  <c r="N135" i="4" s="1"/>
  <c r="O135" s="1"/>
  <c r="Y135" i="2"/>
  <c r="O132"/>
  <c r="N132" i="4" s="1"/>
  <c r="O132" s="1"/>
  <c r="Y132" i="2"/>
  <c r="O130"/>
  <c r="N130" i="4" s="1"/>
  <c r="O130" s="1"/>
  <c r="Y130" i="2"/>
  <c r="O128"/>
  <c r="N128" i="4" s="1"/>
  <c r="Y128" i="2"/>
  <c r="M122"/>
  <c r="L122" i="4" s="1"/>
  <c r="X122" i="2"/>
  <c r="M119"/>
  <c r="L119" i="4" s="1"/>
  <c r="X119" i="2"/>
  <c r="M117"/>
  <c r="L117" i="4" s="1"/>
  <c r="X117" i="2"/>
  <c r="M112"/>
  <c r="L112" i="4" s="1"/>
  <c r="X112" i="2"/>
  <c r="M110"/>
  <c r="L110" i="4" s="1"/>
  <c r="X110" i="2"/>
  <c r="Y107"/>
  <c r="O105"/>
  <c r="N105" i="4" s="1"/>
  <c r="O105" s="1"/>
  <c r="Y105" i="2"/>
  <c r="O103"/>
  <c r="N103" i="4" s="1"/>
  <c r="O103" s="1"/>
  <c r="Y103" i="2"/>
  <c r="O101"/>
  <c r="N101" i="4" s="1"/>
  <c r="O101" s="1"/>
  <c r="Y101" i="2"/>
  <c r="O99"/>
  <c r="N99" i="4" s="1"/>
  <c r="O99" s="1"/>
  <c r="Y99" i="2"/>
  <c r="O97"/>
  <c r="N97" i="4" s="1"/>
  <c r="O97" s="1"/>
  <c r="Y97" i="2"/>
  <c r="O95"/>
  <c r="N95" i="4" s="1"/>
  <c r="O95" s="1"/>
  <c r="Y95" i="2"/>
  <c r="O93"/>
  <c r="N93" i="4" s="1"/>
  <c r="O93" s="1"/>
  <c r="Y93" i="2"/>
  <c r="O91"/>
  <c r="N91" i="4" s="1"/>
  <c r="O91" s="1"/>
  <c r="Y91" i="2"/>
  <c r="Y87"/>
  <c r="Y84"/>
  <c r="O82"/>
  <c r="N82" i="4" s="1"/>
  <c r="Y82" i="2"/>
  <c r="O80"/>
  <c r="N80" i="4" s="1"/>
  <c r="Y80" i="2"/>
  <c r="Y78"/>
  <c r="O76"/>
  <c r="N76" i="4" s="1"/>
  <c r="O76" s="1"/>
  <c r="Y76" i="2"/>
  <c r="O71"/>
  <c r="N71" i="4" s="1"/>
  <c r="O71" s="1"/>
  <c r="Y71" i="2"/>
  <c r="O69"/>
  <c r="N69" i="4" s="1"/>
  <c r="Y69" i="2"/>
  <c r="Y67"/>
  <c r="O65"/>
  <c r="N65" i="4" s="1"/>
  <c r="O65" s="1"/>
  <c r="Y65" i="2"/>
  <c r="O63"/>
  <c r="N63" i="4" s="1"/>
  <c r="O63" s="1"/>
  <c r="Y63" i="2"/>
  <c r="O61"/>
  <c r="N61" i="4" s="1"/>
  <c r="O61" s="1"/>
  <c r="Y61" i="2"/>
  <c r="O59"/>
  <c r="N59" i="4" s="1"/>
  <c r="O59" s="1"/>
  <c r="Y59" i="2"/>
  <c r="O56"/>
  <c r="N56" i="4" s="1"/>
  <c r="O56" s="1"/>
  <c r="Y56" i="2"/>
  <c r="O54"/>
  <c r="N54" i="4" s="1"/>
  <c r="O54" s="1"/>
  <c r="Y54" i="2"/>
  <c r="Y52"/>
  <c r="O46"/>
  <c r="N46" i="4" s="1"/>
  <c r="O46" s="1"/>
  <c r="Y46" i="2"/>
  <c r="O44"/>
  <c r="N44" i="4" s="1"/>
  <c r="Y44" i="2"/>
  <c r="O42"/>
  <c r="N42" i="4" s="1"/>
  <c r="O42" s="1"/>
  <c r="Y42" i="2"/>
  <c r="O40"/>
  <c r="N40" i="4" s="1"/>
  <c r="O40" s="1"/>
  <c r="Y40" i="2"/>
  <c r="O38"/>
  <c r="N38" i="4" s="1"/>
  <c r="O38" s="1"/>
  <c r="Y38" i="2"/>
  <c r="O36"/>
  <c r="N36" i="4" s="1"/>
  <c r="O36" s="1"/>
  <c r="Y36" i="2"/>
  <c r="O33"/>
  <c r="N33" i="4" s="1"/>
  <c r="O33" s="1"/>
  <c r="Y33" i="2"/>
  <c r="O29"/>
  <c r="Y29"/>
  <c r="O27"/>
  <c r="N27" i="4" s="1"/>
  <c r="O27" s="1"/>
  <c r="Y27" i="2"/>
  <c r="AA25"/>
  <c r="Y25"/>
  <c r="O23"/>
  <c r="N23" i="4" s="1"/>
  <c r="Y23" i="2"/>
  <c r="AA21"/>
  <c r="Y21"/>
  <c r="O19"/>
  <c r="N19" i="4" s="1"/>
  <c r="Y19" i="2"/>
  <c r="O17"/>
  <c r="N17" i="4" s="1"/>
  <c r="Y17" i="2"/>
  <c r="O15"/>
  <c r="N15" i="4" s="1"/>
  <c r="Y15" i="2"/>
  <c r="O13"/>
  <c r="N13" i="4" s="1"/>
  <c r="Y13" i="2"/>
  <c r="O11"/>
  <c r="N11" i="4" s="1"/>
  <c r="Y11" i="2"/>
  <c r="O9"/>
  <c r="N9" i="4" s="1"/>
  <c r="O9" s="1"/>
  <c r="Y9" i="2"/>
  <c r="O333"/>
  <c r="N333" i="4" s="1"/>
  <c r="O333" s="1"/>
  <c r="Y333" i="2"/>
  <c r="O331"/>
  <c r="N331" i="4" s="1"/>
  <c r="O331" s="1"/>
  <c r="Y331" i="2"/>
  <c r="O328"/>
  <c r="N328" i="4" s="1"/>
  <c r="O328" s="1"/>
  <c r="Y328" i="2"/>
  <c r="O326"/>
  <c r="N326" i="4" s="1"/>
  <c r="O326" s="1"/>
  <c r="Y326" i="2"/>
  <c r="O324"/>
  <c r="N324" i="4" s="1"/>
  <c r="O324" s="1"/>
  <c r="Y324" i="2"/>
  <c r="O318"/>
  <c r="N318" i="4" s="1"/>
  <c r="O318" s="1"/>
  <c r="Y318" i="2"/>
  <c r="O316"/>
  <c r="N316" i="4" s="1"/>
  <c r="O316" s="1"/>
  <c r="Y316" i="2"/>
  <c r="O314"/>
  <c r="N314" i="4" s="1"/>
  <c r="O314" s="1"/>
  <c r="Y314" i="2"/>
  <c r="O312"/>
  <c r="N312" i="4" s="1"/>
  <c r="O312" s="1"/>
  <c r="Y312" i="2"/>
  <c r="Y310"/>
  <c r="O303"/>
  <c r="N303" i="4" s="1"/>
  <c r="O303" s="1"/>
  <c r="Y303" i="2"/>
  <c r="AA301"/>
  <c r="Y301"/>
  <c r="O299"/>
  <c r="N299" i="4" s="1"/>
  <c r="O299" s="1"/>
  <c r="Y299" i="2"/>
  <c r="O297"/>
  <c r="N297" i="4" s="1"/>
  <c r="Y297" i="2"/>
  <c r="Y295"/>
  <c r="O293"/>
  <c r="N293" i="4" s="1"/>
  <c r="O293" s="1"/>
  <c r="Y293" i="2"/>
  <c r="O289"/>
  <c r="N289" i="4" s="1"/>
  <c r="O289" s="1"/>
  <c r="Y289" i="2"/>
  <c r="O287"/>
  <c r="N287" i="4" s="1"/>
  <c r="O287" s="1"/>
  <c r="Y287" i="2"/>
  <c r="O285"/>
  <c r="N285" i="4" s="1"/>
  <c r="Y285" i="2"/>
  <c r="O283"/>
  <c r="N283" i="4" s="1"/>
  <c r="O283" s="1"/>
  <c r="Y283" i="2"/>
  <c r="O281"/>
  <c r="N281" i="4" s="1"/>
  <c r="Y281" i="2"/>
  <c r="O279"/>
  <c r="N279" i="4" s="1"/>
  <c r="Y279" i="2"/>
  <c r="O277"/>
  <c r="N277" i="4" s="1"/>
  <c r="O277" s="1"/>
  <c r="Y277" i="2"/>
  <c r="O275"/>
  <c r="N275" i="4" s="1"/>
  <c r="O275" s="1"/>
  <c r="Y275" i="2"/>
  <c r="O273"/>
  <c r="Y273"/>
  <c r="O271"/>
  <c r="N271" i="4" s="1"/>
  <c r="Y271" i="2"/>
  <c r="O269"/>
  <c r="N269" i="4" s="1"/>
  <c r="Y269" i="2"/>
  <c r="O267"/>
  <c r="N267" i="4" s="1"/>
  <c r="O267" s="1"/>
  <c r="Y267" i="2"/>
  <c r="O264"/>
  <c r="N264" i="4" s="1"/>
  <c r="O264" s="1"/>
  <c r="Y264" i="2"/>
  <c r="O261"/>
  <c r="N261" i="4" s="1"/>
  <c r="O261" s="1"/>
  <c r="Y261" i="2"/>
  <c r="O259"/>
  <c r="N259" i="4" s="1"/>
  <c r="O259" s="1"/>
  <c r="Y259" i="2"/>
  <c r="Y257"/>
  <c r="O255"/>
  <c r="N255" i="4" s="1"/>
  <c r="O255" s="1"/>
  <c r="Y255" i="2"/>
  <c r="O253"/>
  <c r="N253" i="4" s="1"/>
  <c r="O253" s="1"/>
  <c r="Y253" i="2"/>
  <c r="AA247"/>
  <c r="Y247"/>
  <c r="Y245"/>
  <c r="O243"/>
  <c r="N243" i="4" s="1"/>
  <c r="O243" s="1"/>
  <c r="Y243" i="2"/>
  <c r="O241"/>
  <c r="N241" i="4" s="1"/>
  <c r="Y241" i="2"/>
  <c r="Y239"/>
  <c r="O237"/>
  <c r="N237" i="4" s="1"/>
  <c r="O237" s="1"/>
  <c r="Y237" i="2"/>
  <c r="O235"/>
  <c r="N235" i="4" s="1"/>
  <c r="O235" s="1"/>
  <c r="Y235" i="2"/>
  <c r="O233"/>
  <c r="N233" i="4" s="1"/>
  <c r="O233" s="1"/>
  <c r="Y233" i="2"/>
  <c r="AA230" i="4"/>
  <c r="Y230"/>
  <c r="X227" i="2"/>
  <c r="M225"/>
  <c r="L225" i="4" s="1"/>
  <c r="X225" i="2"/>
  <c r="M223"/>
  <c r="L223" i="4" s="1"/>
  <c r="X223" i="2"/>
  <c r="M221"/>
  <c r="L221" i="4" s="1"/>
  <c r="X221" i="2"/>
  <c r="M219"/>
  <c r="L219" i="4" s="1"/>
  <c r="X219" i="2"/>
  <c r="Z217"/>
  <c r="X217"/>
  <c r="Z215"/>
  <c r="X215"/>
  <c r="Z213"/>
  <c r="X213"/>
  <c r="Z211"/>
  <c r="X211"/>
  <c r="Z209"/>
  <c r="X209"/>
  <c r="M207"/>
  <c r="L207" i="4" s="1"/>
  <c r="X207" i="2"/>
  <c r="M203"/>
  <c r="L203" i="4" s="1"/>
  <c r="X203" i="2"/>
  <c r="X200"/>
  <c r="M198"/>
  <c r="L198" i="4" s="1"/>
  <c r="X198" i="2"/>
  <c r="M194"/>
  <c r="L194" i="4" s="1"/>
  <c r="X194" i="2"/>
  <c r="Z190"/>
  <c r="X190"/>
  <c r="O50"/>
  <c r="N50" i="4" s="1"/>
  <c r="O50" s="1"/>
  <c r="Y50" i="2"/>
  <c r="O181"/>
  <c r="Y181"/>
  <c r="O175"/>
  <c r="N175" i="4" s="1"/>
  <c r="O175" s="1"/>
  <c r="Y175" i="2"/>
  <c r="O168"/>
  <c r="N168" i="4" s="1"/>
  <c r="O168" s="1"/>
  <c r="Y168" i="2"/>
  <c r="O154"/>
  <c r="N154" i="4" s="1"/>
  <c r="O154" s="1"/>
  <c r="Y154" i="2"/>
  <c r="O142"/>
  <c r="N142" i="4" s="1"/>
  <c r="O142" s="1"/>
  <c r="Y142" i="2"/>
  <c r="O129"/>
  <c r="N129" i="4" s="1"/>
  <c r="Y129" i="2"/>
  <c r="O100"/>
  <c r="N100" i="4" s="1"/>
  <c r="O100" s="1"/>
  <c r="Y100" i="2"/>
  <c r="O90"/>
  <c r="N90" i="4" s="1"/>
  <c r="O90" s="1"/>
  <c r="Y90" i="2"/>
  <c r="O77"/>
  <c r="N77" i="4" s="1"/>
  <c r="O77" s="1"/>
  <c r="Y77" i="2"/>
  <c r="O64"/>
  <c r="N64" i="4" s="1"/>
  <c r="O64" s="1"/>
  <c r="Y64" i="2"/>
  <c r="O53"/>
  <c r="N53" i="4" s="1"/>
  <c r="O53" s="1"/>
  <c r="Y53" i="2"/>
  <c r="O32"/>
  <c r="N32" i="4" s="1"/>
  <c r="Y32" i="2"/>
  <c r="O330"/>
  <c r="N330" i="4" s="1"/>
  <c r="O330" s="1"/>
  <c r="Y330" i="2"/>
  <c r="M186"/>
  <c r="L186" i="4" s="1"/>
  <c r="X186" i="2"/>
  <c r="X184"/>
  <c r="M182"/>
  <c r="X182"/>
  <c r="M180"/>
  <c r="X180"/>
  <c r="M178"/>
  <c r="L178" i="4" s="1"/>
  <c r="X178" i="2"/>
  <c r="X174"/>
  <c r="O166"/>
  <c r="N166" i="4" s="1"/>
  <c r="Y166" i="2"/>
  <c r="M164"/>
  <c r="L164" i="4" s="1"/>
  <c r="X164" i="2"/>
  <c r="M161"/>
  <c r="L161" i="4" s="1"/>
  <c r="X161" i="2"/>
  <c r="M157"/>
  <c r="L157" i="4" s="1"/>
  <c r="X157" i="2"/>
  <c r="M145"/>
  <c r="L145" i="4" s="1"/>
  <c r="X145" i="2"/>
  <c r="M141"/>
  <c r="L141" i="4" s="1"/>
  <c r="X141" i="2"/>
  <c r="Z139"/>
  <c r="X139"/>
  <c r="Z137"/>
  <c r="X137"/>
  <c r="M132"/>
  <c r="L132" i="4" s="1"/>
  <c r="X132" i="2"/>
  <c r="Z128"/>
  <c r="X128"/>
  <c r="O125"/>
  <c r="N125" i="4" s="1"/>
  <c r="O125" s="1"/>
  <c r="Y125" i="2"/>
  <c r="O123"/>
  <c r="N123" i="4" s="1"/>
  <c r="O123" s="1"/>
  <c r="Y123" i="2"/>
  <c r="O120"/>
  <c r="N120" i="4" s="1"/>
  <c r="O120" s="1"/>
  <c r="Y120" i="2"/>
  <c r="O118"/>
  <c r="N118" i="4" s="1"/>
  <c r="O118" s="1"/>
  <c r="Y118" i="2"/>
  <c r="O116"/>
  <c r="N116" i="4" s="1"/>
  <c r="O116" s="1"/>
  <c r="Y116" i="2"/>
  <c r="O113"/>
  <c r="N113" i="4" s="1"/>
  <c r="O113" s="1"/>
  <c r="Y113" i="2"/>
  <c r="O111"/>
  <c r="N111" i="4" s="1"/>
  <c r="O111" s="1"/>
  <c r="Y111" i="2"/>
  <c r="AA109"/>
  <c r="Y109"/>
  <c r="M105"/>
  <c r="L105" i="4" s="1"/>
  <c r="X105" i="2"/>
  <c r="M103"/>
  <c r="L103" i="4" s="1"/>
  <c r="X103" i="2"/>
  <c r="M101"/>
  <c r="L101" i="4" s="1"/>
  <c r="X101" i="2"/>
  <c r="M99"/>
  <c r="L99" i="4" s="1"/>
  <c r="X99" i="2"/>
  <c r="X84"/>
  <c r="Z82"/>
  <c r="X82"/>
  <c r="M71"/>
  <c r="L71" i="4" s="1"/>
  <c r="X71" i="2"/>
  <c r="X69"/>
  <c r="Z69"/>
  <c r="M65"/>
  <c r="L65" i="4" s="1"/>
  <c r="X65" i="2"/>
  <c r="M61"/>
  <c r="L61" i="4" s="1"/>
  <c r="X61" i="2"/>
  <c r="M56"/>
  <c r="L56" i="4" s="1"/>
  <c r="X56" i="2"/>
  <c r="X44"/>
  <c r="Z44"/>
  <c r="M42"/>
  <c r="L42" i="4" s="1"/>
  <c r="X42" i="2"/>
  <c r="M29"/>
  <c r="X29"/>
  <c r="M27"/>
  <c r="L27" i="4" s="1"/>
  <c r="X27" i="2"/>
  <c r="Z25"/>
  <c r="X25"/>
  <c r="Z23"/>
  <c r="X23"/>
  <c r="Z21"/>
  <c r="X21"/>
  <c r="Z19"/>
  <c r="X19"/>
  <c r="Z17"/>
  <c r="X17"/>
  <c r="Z15"/>
  <c r="X15"/>
  <c r="Z13"/>
  <c r="X13"/>
  <c r="Z11"/>
  <c r="X11"/>
  <c r="M326"/>
  <c r="L326" i="4" s="1"/>
  <c r="X326" i="2"/>
  <c r="M314"/>
  <c r="L314" i="4" s="1"/>
  <c r="X314" i="2"/>
  <c r="X310"/>
  <c r="M303"/>
  <c r="L303" i="4" s="1"/>
  <c r="X303" i="2"/>
  <c r="M299"/>
  <c r="L299" i="4" s="1"/>
  <c r="X299" i="2"/>
  <c r="X295"/>
  <c r="M293"/>
  <c r="L293" i="4" s="1"/>
  <c r="X293" i="2"/>
  <c r="Z285"/>
  <c r="X285"/>
  <c r="M283"/>
  <c r="L283" i="4" s="1"/>
  <c r="X283" i="2"/>
  <c r="Z281"/>
  <c r="X281"/>
  <c r="Z279"/>
  <c r="X279"/>
  <c r="Z271"/>
  <c r="X271"/>
  <c r="Z269"/>
  <c r="X269"/>
  <c r="M267"/>
  <c r="L267" i="4" s="1"/>
  <c r="X267" i="2"/>
  <c r="X245"/>
  <c r="M243"/>
  <c r="L243" i="4" s="1"/>
  <c r="X243" i="2"/>
  <c r="Z241"/>
  <c r="X241"/>
  <c r="X239"/>
  <c r="M237"/>
  <c r="L237" i="4" s="1"/>
  <c r="X237" i="2"/>
  <c r="M235"/>
  <c r="L235" i="4" s="1"/>
  <c r="X235" i="2"/>
  <c r="M233"/>
  <c r="L233" i="4" s="1"/>
  <c r="X233" i="2"/>
  <c r="O228"/>
  <c r="N228" i="4" s="1"/>
  <c r="O228" s="1"/>
  <c r="Y228" i="2"/>
  <c r="O226"/>
  <c r="N226" i="4" s="1"/>
  <c r="O226" s="1"/>
  <c r="Y226" i="2"/>
  <c r="Y224"/>
  <c r="O222"/>
  <c r="N222" i="4" s="1"/>
  <c r="O222" s="1"/>
  <c r="Y222" i="2"/>
  <c r="Y220"/>
  <c r="Y218"/>
  <c r="O216"/>
  <c r="N216" i="4" s="1"/>
  <c r="Y216" i="2"/>
  <c r="O214"/>
  <c r="N214" i="4" s="1"/>
  <c r="Y214" i="2"/>
  <c r="O212"/>
  <c r="N212" i="4" s="1"/>
  <c r="Y212" i="2"/>
  <c r="O210"/>
  <c r="N210" i="4" s="1"/>
  <c r="Y210" i="2"/>
  <c r="O208"/>
  <c r="N208" i="4" s="1"/>
  <c r="Y208" i="2"/>
  <c r="Y206"/>
  <c r="O204"/>
  <c r="N204" i="4" s="1"/>
  <c r="O204" s="1"/>
  <c r="Y204" i="2"/>
  <c r="O201"/>
  <c r="N201" i="4" s="1"/>
  <c r="O201" s="1"/>
  <c r="Y201" i="2"/>
  <c r="O199"/>
  <c r="N199" i="4" s="1"/>
  <c r="O199" s="1"/>
  <c r="Y199" i="2"/>
  <c r="Y197"/>
  <c r="O195"/>
  <c r="N195" i="4" s="1"/>
  <c r="O195" s="1"/>
  <c r="Y195" i="2"/>
  <c r="Y193"/>
  <c r="Y191"/>
  <c r="O189"/>
  <c r="N189" i="4" s="1"/>
  <c r="Y189" i="2"/>
  <c r="Y187"/>
  <c r="AA202"/>
  <c r="O171"/>
  <c r="N171" i="4" s="1"/>
  <c r="O171" s="1"/>
  <c r="Y171" i="2"/>
  <c r="M274"/>
  <c r="L274" i="4" s="1"/>
  <c r="M260" i="2"/>
  <c r="L260" i="4" s="1"/>
  <c r="O311" i="2"/>
  <c r="M311"/>
  <c r="L311" i="4" s="1"/>
  <c r="Q261" i="2"/>
  <c r="P261"/>
  <c r="Q171"/>
  <c r="P171"/>
  <c r="M114"/>
  <c r="L114" i="4" s="1"/>
  <c r="Q114" i="2"/>
  <c r="P114"/>
  <c r="Q82"/>
  <c r="P82"/>
  <c r="Q34"/>
  <c r="P34"/>
  <c r="R202"/>
  <c r="S202"/>
  <c r="X202" i="4"/>
  <c r="M135" i="2"/>
  <c r="L135" i="4" s="1"/>
  <c r="M175" i="2"/>
  <c r="L175" i="4" s="1"/>
  <c r="M170" i="2"/>
  <c r="L170" i="4" s="1"/>
  <c r="M32" i="2"/>
  <c r="L32" i="4" s="1"/>
  <c r="M331" i="2"/>
  <c r="L331" i="4" s="1"/>
  <c r="M327" i="2"/>
  <c r="L327" i="4" s="1"/>
  <c r="M318" i="2"/>
  <c r="L318" i="4" s="1"/>
  <c r="M315" i="2"/>
  <c r="L315" i="4" s="1"/>
  <c r="M300" i="2"/>
  <c r="L300" i="4" s="1"/>
  <c r="M296" i="2"/>
  <c r="L296" i="4" s="1"/>
  <c r="M289" i="2"/>
  <c r="L289" i="4" s="1"/>
  <c r="M277" i="2"/>
  <c r="L277" i="4" s="1"/>
  <c r="M273" i="2"/>
  <c r="L273" i="4" s="1"/>
  <c r="M261" i="2"/>
  <c r="L261" i="4" s="1"/>
  <c r="M259" i="2"/>
  <c r="L259" i="4" s="1"/>
  <c r="M246" i="2"/>
  <c r="L246" i="4" s="1"/>
  <c r="M244" i="2"/>
  <c r="L244" i="4" s="1"/>
  <c r="M43" i="2"/>
  <c r="L43" i="4" s="1"/>
  <c r="M298" i="2"/>
  <c r="L298" i="4" s="1"/>
  <c r="M324" i="2"/>
  <c r="L324" i="4" s="1"/>
  <c r="M312" i="2"/>
  <c r="L312" i="4" s="1"/>
  <c r="X48"/>
  <c r="M184" i="2"/>
  <c r="L184" i="4" s="1"/>
  <c r="M113" i="2"/>
  <c r="L113" i="4" s="1"/>
  <c r="M111" i="2"/>
  <c r="L111" i="4" s="1"/>
  <c r="M109" i="2"/>
  <c r="L109" i="4" s="1"/>
  <c r="M46" i="2"/>
  <c r="L46" i="4" s="1"/>
  <c r="X44"/>
  <c r="M40" i="2"/>
  <c r="L40" i="4" s="1"/>
  <c r="M38" i="2"/>
  <c r="L38" i="4" s="1"/>
  <c r="M36" i="2"/>
  <c r="L36" i="4" s="1"/>
  <c r="M328" i="2"/>
  <c r="L328" i="4" s="1"/>
  <c r="M316" i="2"/>
  <c r="L316" i="4" s="1"/>
  <c r="M301" i="2"/>
  <c r="L301" i="4" s="1"/>
  <c r="M275" i="2"/>
  <c r="L275" i="4" s="1"/>
  <c r="M173" i="2"/>
  <c r="L173" i="4" s="1"/>
  <c r="M330" i="2"/>
  <c r="L330" i="4" s="1"/>
  <c r="M37" i="2"/>
  <c r="L37" i="4" s="1"/>
  <c r="M333" i="2"/>
  <c r="L333" i="4" s="1"/>
  <c r="M302" i="2"/>
  <c r="L302" i="4" s="1"/>
  <c r="M176" i="2"/>
  <c r="L176" i="4" s="1"/>
  <c r="M171" i="2"/>
  <c r="L171" i="4" s="1"/>
  <c r="M169" i="2"/>
  <c r="L169" i="4" s="1"/>
  <c r="M165" i="2"/>
  <c r="L165" i="4" s="1"/>
  <c r="M80" i="2"/>
  <c r="L80" i="4" s="1"/>
  <c r="M33" i="2"/>
  <c r="L33" i="4" s="1"/>
  <c r="M9" i="2"/>
  <c r="L9" i="4" s="1"/>
  <c r="M307" i="2"/>
  <c r="L307" i="4" s="1"/>
  <c r="M297" i="2"/>
  <c r="L297" i="4" s="1"/>
  <c r="M284" i="2"/>
  <c r="L284" i="4" s="1"/>
  <c r="M263" i="2"/>
  <c r="L263" i="4" s="1"/>
  <c r="M258" i="2"/>
  <c r="L258" i="4" s="1"/>
  <c r="M34" i="2"/>
  <c r="M287"/>
  <c r="L287" i="4" s="1"/>
  <c r="M247" i="2"/>
  <c r="L247" i="4" s="1"/>
  <c r="M168" i="2"/>
  <c r="L168" i="4" s="1"/>
  <c r="M325" i="2"/>
  <c r="L325" i="4" s="1"/>
  <c r="M242" i="2"/>
  <c r="L242" i="4" s="1"/>
  <c r="M228" i="2"/>
  <c r="L228" i="4" s="1"/>
  <c r="X230"/>
  <c r="M226" i="2"/>
  <c r="L226" i="4" s="1"/>
  <c r="M222" i="2"/>
  <c r="L222" i="4" s="1"/>
  <c r="M205" i="2"/>
  <c r="L205" i="4" s="1"/>
  <c r="M192" i="2"/>
  <c r="L192" i="4" s="1"/>
  <c r="M188" i="2"/>
  <c r="L188" i="4" s="1"/>
  <c r="M153" i="2"/>
  <c r="L153" i="4" s="1"/>
  <c r="M146" i="2"/>
  <c r="L146" i="4" s="1"/>
  <c r="M142" i="2"/>
  <c r="L142" i="4" s="1"/>
  <c r="M143" i="2"/>
  <c r="L143" i="4" s="1"/>
  <c r="M131" i="2"/>
  <c r="L131" i="4" s="1"/>
  <c r="M130" i="2"/>
  <c r="L130" i="4" s="1"/>
  <c r="M124" i="2"/>
  <c r="L124" i="4" s="1"/>
  <c r="M123" i="2"/>
  <c r="L123" i="4" s="1"/>
  <c r="M118" i="2"/>
  <c r="L118" i="4" s="1"/>
  <c r="M116" i="2"/>
  <c r="L116" i="4" s="1"/>
  <c r="M98" i="2"/>
  <c r="L98" i="4" s="1"/>
  <c r="M294" i="2"/>
  <c r="L294" i="4" s="1"/>
  <c r="M292" i="2"/>
  <c r="L292" i="4" s="1"/>
  <c r="M264" i="2"/>
  <c r="L264" i="4" s="1"/>
  <c r="M255" i="2"/>
  <c r="L255" i="4" s="1"/>
  <c r="M253" i="2"/>
  <c r="L253" i="4" s="1"/>
  <c r="M199" i="2"/>
  <c r="L199" i="4" s="1"/>
  <c r="M196" i="2"/>
  <c r="L196" i="4" s="1"/>
  <c r="M195" i="2"/>
  <c r="L195" i="4" s="1"/>
  <c r="M185" i="2"/>
  <c r="L185" i="4" s="1"/>
  <c r="M160" i="2"/>
  <c r="L160" i="4" s="1"/>
  <c r="M159" i="2"/>
  <c r="L159" i="4" s="1"/>
  <c r="M155" i="2"/>
  <c r="L155" i="4" s="1"/>
  <c r="M151" i="2"/>
  <c r="L151" i="4" s="1"/>
  <c r="M97" i="2"/>
  <c r="L97" i="4" s="1"/>
  <c r="M95" i="2"/>
  <c r="L95" i="4" s="1"/>
  <c r="M94" i="2"/>
  <c r="L94" i="4" s="1"/>
  <c r="M93" i="2"/>
  <c r="L93" i="4" s="1"/>
  <c r="M91" i="2"/>
  <c r="L91" i="4" s="1"/>
  <c r="M90" i="2"/>
  <c r="L90" i="4" s="1"/>
  <c r="M76" i="2"/>
  <c r="L76" i="4" s="1"/>
  <c r="M75" i="2"/>
  <c r="L75" i="4" s="1"/>
  <c r="M66" i="2"/>
  <c r="L66" i="4" s="1"/>
  <c r="M63" i="2"/>
  <c r="L63" i="4" s="1"/>
  <c r="M62" i="2"/>
  <c r="L62" i="4" s="1"/>
  <c r="M59" i="2"/>
  <c r="L59" i="4" s="1"/>
  <c r="M57" i="2"/>
  <c r="L57" i="4" s="1"/>
  <c r="M54" i="2"/>
  <c r="L54" i="4" s="1"/>
  <c r="M53" i="2"/>
  <c r="L53" i="4" s="1"/>
  <c r="Z182"/>
  <c r="M90" l="1"/>
  <c r="M186"/>
  <c r="S186" s="1"/>
  <c r="M75"/>
  <c r="R75" s="1"/>
  <c r="M65"/>
  <c r="R65" s="1"/>
  <c r="M109"/>
  <c r="R109" s="1"/>
  <c r="M56"/>
  <c r="S56" s="1"/>
  <c r="M198"/>
  <c r="S198" s="1"/>
  <c r="M132"/>
  <c r="R132" s="1"/>
  <c r="M161"/>
  <c r="R161" s="1"/>
  <c r="M51"/>
  <c r="R51" s="1"/>
  <c r="M113"/>
  <c r="R113" s="1"/>
  <c r="M188"/>
  <c r="S188" s="1"/>
  <c r="M117"/>
  <c r="R117" s="1"/>
  <c r="M80"/>
  <c r="R80" s="1"/>
  <c r="M155"/>
  <c r="R155" s="1"/>
  <c r="M148"/>
  <c r="M184"/>
  <c r="S184" s="1"/>
  <c r="M124"/>
  <c r="R124" s="1"/>
  <c r="M106"/>
  <c r="S106" s="1"/>
  <c r="M151"/>
  <c r="S151" s="1"/>
  <c r="M299"/>
  <c r="R299" s="1"/>
  <c r="M119"/>
  <c r="R119" s="1"/>
  <c r="M54"/>
  <c r="R54" s="1"/>
  <c r="M158"/>
  <c r="R158" s="1"/>
  <c r="Q98"/>
  <c r="P98"/>
  <c r="M165"/>
  <c r="Q165"/>
  <c r="P165"/>
  <c r="M277"/>
  <c r="P277"/>
  <c r="Q277"/>
  <c r="M326"/>
  <c r="Q326"/>
  <c r="P326"/>
  <c r="M221"/>
  <c r="Q122"/>
  <c r="P122"/>
  <c r="O190"/>
  <c r="P190"/>
  <c r="Q190"/>
  <c r="M104"/>
  <c r="R104" s="1"/>
  <c r="P104"/>
  <c r="Q104"/>
  <c r="O83"/>
  <c r="P83"/>
  <c r="Q83"/>
  <c r="R90"/>
  <c r="S90"/>
  <c r="P185"/>
  <c r="Q185"/>
  <c r="L34"/>
  <c r="X35"/>
  <c r="M312"/>
  <c r="P312"/>
  <c r="Q312"/>
  <c r="O214"/>
  <c r="Q214"/>
  <c r="P214"/>
  <c r="O12"/>
  <c r="P12"/>
  <c r="Q12"/>
  <c r="O86"/>
  <c r="Q86"/>
  <c r="P86"/>
  <c r="O215"/>
  <c r="Q215"/>
  <c r="P215"/>
  <c r="M77"/>
  <c r="P77"/>
  <c r="Q77"/>
  <c r="Q158"/>
  <c r="P158"/>
  <c r="S51"/>
  <c r="P57"/>
  <c r="Q57"/>
  <c r="M131"/>
  <c r="Q131"/>
  <c r="P131"/>
  <c r="P37"/>
  <c r="Q37"/>
  <c r="M293"/>
  <c r="Q293"/>
  <c r="P293"/>
  <c r="M219"/>
  <c r="Q219"/>
  <c r="P219"/>
  <c r="O279"/>
  <c r="P279"/>
  <c r="Q279"/>
  <c r="Q23"/>
  <c r="P23"/>
  <c r="O280"/>
  <c r="P280"/>
  <c r="Q280"/>
  <c r="P102"/>
  <c r="Q102"/>
  <c r="O79"/>
  <c r="P79"/>
  <c r="Q79"/>
  <c r="M264"/>
  <c r="R264" s="1"/>
  <c r="P264"/>
  <c r="Q264"/>
  <c r="M9"/>
  <c r="S9" s="1"/>
  <c r="Q9"/>
  <c r="P9"/>
  <c r="M259"/>
  <c r="R259" s="1"/>
  <c r="P259"/>
  <c r="Q259"/>
  <c r="Q24"/>
  <c r="P24"/>
  <c r="O24"/>
  <c r="M336"/>
  <c r="Q336"/>
  <c r="P336"/>
  <c r="Q140"/>
  <c r="P140"/>
  <c r="O240"/>
  <c r="Q240"/>
  <c r="P240"/>
  <c r="R296"/>
  <c r="S296"/>
  <c r="M53"/>
  <c r="Q53"/>
  <c r="P53"/>
  <c r="M76"/>
  <c r="R76" s="1"/>
  <c r="Q76"/>
  <c r="P76"/>
  <c r="P155"/>
  <c r="Q155"/>
  <c r="M255"/>
  <c r="Q255"/>
  <c r="P255"/>
  <c r="P124"/>
  <c r="Q124"/>
  <c r="Q192"/>
  <c r="P192"/>
  <c r="P168"/>
  <c r="Q168"/>
  <c r="M307"/>
  <c r="P307"/>
  <c r="Q307"/>
  <c r="M302"/>
  <c r="Q302"/>
  <c r="P302"/>
  <c r="M328"/>
  <c r="P328"/>
  <c r="Q328"/>
  <c r="Q113"/>
  <c r="P113"/>
  <c r="Q246"/>
  <c r="P246"/>
  <c r="M315"/>
  <c r="P315"/>
  <c r="Q315"/>
  <c r="M260"/>
  <c r="R260" s="1"/>
  <c r="P260"/>
  <c r="Q260"/>
  <c r="M233"/>
  <c r="S233" s="1"/>
  <c r="Q233"/>
  <c r="P233"/>
  <c r="L29"/>
  <c r="X29" s="1"/>
  <c r="X30"/>
  <c r="M61"/>
  <c r="Q61"/>
  <c r="P61"/>
  <c r="Q178"/>
  <c r="P178"/>
  <c r="M225"/>
  <c r="Q225"/>
  <c r="P225"/>
  <c r="O269"/>
  <c r="P269"/>
  <c r="Q269"/>
  <c r="O285"/>
  <c r="P285"/>
  <c r="Q285"/>
  <c r="O13"/>
  <c r="Q13"/>
  <c r="P13"/>
  <c r="Y30"/>
  <c r="N29"/>
  <c r="O29" s="1"/>
  <c r="Q117"/>
  <c r="P117"/>
  <c r="P139"/>
  <c r="Q139"/>
  <c r="O139"/>
  <c r="O167"/>
  <c r="Q167"/>
  <c r="P167"/>
  <c r="M204"/>
  <c r="Q204"/>
  <c r="P204"/>
  <c r="O276"/>
  <c r="Q276"/>
  <c r="P276"/>
  <c r="Q51"/>
  <c r="P51"/>
  <c r="X231"/>
  <c r="L232"/>
  <c r="M100"/>
  <c r="S100" s="1"/>
  <c r="Q100"/>
  <c r="P100"/>
  <c r="O108"/>
  <c r="P108"/>
  <c r="Q108"/>
  <c r="O70"/>
  <c r="Q70"/>
  <c r="P70"/>
  <c r="M110"/>
  <c r="M102"/>
  <c r="M300"/>
  <c r="M242"/>
  <c r="M37"/>
  <c r="M185"/>
  <c r="M243"/>
  <c r="M298"/>
  <c r="M130"/>
  <c r="M57"/>
  <c r="M178"/>
  <c r="M62"/>
  <c r="Q62"/>
  <c r="P62"/>
  <c r="M142"/>
  <c r="S142" s="1"/>
  <c r="Q142"/>
  <c r="P142"/>
  <c r="P173"/>
  <c r="Q173"/>
  <c r="P32"/>
  <c r="Q32"/>
  <c r="AA273" i="2"/>
  <c r="N273" i="4"/>
  <c r="O273" s="1"/>
  <c r="P17"/>
  <c r="Q17"/>
  <c r="O17"/>
  <c r="M294"/>
  <c r="Q294"/>
  <c r="P294"/>
  <c r="Q80"/>
  <c r="P80"/>
  <c r="M273"/>
  <c r="S171"/>
  <c r="R171"/>
  <c r="Q60"/>
  <c r="P60"/>
  <c r="O266"/>
  <c r="Q266"/>
  <c r="P266"/>
  <c r="O14"/>
  <c r="Q14"/>
  <c r="P14"/>
  <c r="Q136"/>
  <c r="P136"/>
  <c r="O136"/>
  <c r="M91"/>
  <c r="Q91"/>
  <c r="P91"/>
  <c r="Q222"/>
  <c r="P222"/>
  <c r="M38"/>
  <c r="S38" s="1"/>
  <c r="Q38"/>
  <c r="P38"/>
  <c r="Q15"/>
  <c r="P15"/>
  <c r="O15"/>
  <c r="Q119"/>
  <c r="P119"/>
  <c r="P54"/>
  <c r="Q54"/>
  <c r="P130"/>
  <c r="Q130"/>
  <c r="M333"/>
  <c r="Q333"/>
  <c r="P333"/>
  <c r="M318"/>
  <c r="Q318"/>
  <c r="P318"/>
  <c r="P114"/>
  <c r="Q114"/>
  <c r="P243"/>
  <c r="Q243"/>
  <c r="M105"/>
  <c r="Q105"/>
  <c r="P105"/>
  <c r="M156"/>
  <c r="P156"/>
  <c r="Q156"/>
  <c r="M154"/>
  <c r="Q154"/>
  <c r="P154"/>
  <c r="O10"/>
  <c r="P10"/>
  <c r="Q10"/>
  <c r="Q75"/>
  <c r="P75"/>
  <c r="P151"/>
  <c r="Q151"/>
  <c r="P253"/>
  <c r="Q253"/>
  <c r="M123"/>
  <c r="Q123"/>
  <c r="P123"/>
  <c r="P188"/>
  <c r="Q188"/>
  <c r="M325"/>
  <c r="Q325"/>
  <c r="P325"/>
  <c r="Q297"/>
  <c r="P297"/>
  <c r="Q176"/>
  <c r="P176"/>
  <c r="M316"/>
  <c r="P316"/>
  <c r="Q316"/>
  <c r="P111"/>
  <c r="Q111"/>
  <c r="P244"/>
  <c r="Q244"/>
  <c r="P300"/>
  <c r="Q300"/>
  <c r="M135"/>
  <c r="Q135"/>
  <c r="P135"/>
  <c r="N311"/>
  <c r="O311" s="1"/>
  <c r="AA311" s="1"/>
  <c r="O189"/>
  <c r="Q189"/>
  <c r="P189"/>
  <c r="Q210"/>
  <c r="O210"/>
  <c r="P210"/>
  <c r="Q303"/>
  <c r="P303"/>
  <c r="M103"/>
  <c r="Q103"/>
  <c r="P103"/>
  <c r="M157"/>
  <c r="P157"/>
  <c r="Q157"/>
  <c r="Q186"/>
  <c r="P186"/>
  <c r="P129"/>
  <c r="Q129"/>
  <c r="O129"/>
  <c r="M194"/>
  <c r="R194" s="1"/>
  <c r="Q194"/>
  <c r="P194"/>
  <c r="S303"/>
  <c r="R303"/>
  <c r="Q82"/>
  <c r="P82"/>
  <c r="O82"/>
  <c r="O20"/>
  <c r="Q20"/>
  <c r="P20"/>
  <c r="O138"/>
  <c r="P138"/>
  <c r="Q138"/>
  <c r="O211"/>
  <c r="P211"/>
  <c r="Q211"/>
  <c r="M286"/>
  <c r="Q286"/>
  <c r="P286"/>
  <c r="M332"/>
  <c r="P332"/>
  <c r="Q332"/>
  <c r="M68"/>
  <c r="P68"/>
  <c r="Q68"/>
  <c r="Q81"/>
  <c r="P81"/>
  <c r="M152"/>
  <c r="Q152"/>
  <c r="P152"/>
  <c r="Q256"/>
  <c r="P256"/>
  <c r="O256"/>
  <c r="M60"/>
  <c r="M32"/>
  <c r="M122"/>
  <c r="M253"/>
  <c r="M176"/>
  <c r="M98"/>
  <c r="M160"/>
  <c r="M203"/>
  <c r="M175"/>
  <c r="M111"/>
  <c r="M39"/>
  <c r="M168"/>
  <c r="M195"/>
  <c r="Q195"/>
  <c r="P195"/>
  <c r="M324"/>
  <c r="P324"/>
  <c r="Q324"/>
  <c r="M237"/>
  <c r="S237" s="1"/>
  <c r="Q237"/>
  <c r="P237"/>
  <c r="Q203"/>
  <c r="P203"/>
  <c r="O241"/>
  <c r="Q241"/>
  <c r="P241"/>
  <c r="O281"/>
  <c r="Q281"/>
  <c r="P281"/>
  <c r="Q110"/>
  <c r="P110"/>
  <c r="M93"/>
  <c r="P93"/>
  <c r="Q93"/>
  <c r="P226"/>
  <c r="Q226"/>
  <c r="M40"/>
  <c r="R40" s="1"/>
  <c r="Q40"/>
  <c r="P40"/>
  <c r="M141"/>
  <c r="S141" s="1"/>
  <c r="P141"/>
  <c r="Q141"/>
  <c r="Q28"/>
  <c r="P28"/>
  <c r="N232"/>
  <c r="O232" s="1"/>
  <c r="Y231"/>
  <c r="M120"/>
  <c r="P120"/>
  <c r="Q120"/>
  <c r="R56"/>
  <c r="R184"/>
  <c r="Q292"/>
  <c r="P292"/>
  <c r="M33"/>
  <c r="P33"/>
  <c r="Q33"/>
  <c r="M327"/>
  <c r="Q327"/>
  <c r="P327"/>
  <c r="P42"/>
  <c r="Q42"/>
  <c r="M238"/>
  <c r="R238" s="1"/>
  <c r="Q238"/>
  <c r="P238"/>
  <c r="M159"/>
  <c r="P159"/>
  <c r="Q159"/>
  <c r="M247"/>
  <c r="Q247"/>
  <c r="P247"/>
  <c r="M36"/>
  <c r="R36" s="1"/>
  <c r="Q36"/>
  <c r="P36"/>
  <c r="M274"/>
  <c r="Q274"/>
  <c r="P274"/>
  <c r="Q198"/>
  <c r="P198"/>
  <c r="O213"/>
  <c r="Q213"/>
  <c r="P213"/>
  <c r="M55"/>
  <c r="S55" s="1"/>
  <c r="Q55"/>
  <c r="P55"/>
  <c r="O278"/>
  <c r="Q278"/>
  <c r="P278"/>
  <c r="M97"/>
  <c r="P97"/>
  <c r="Q97"/>
  <c r="M199"/>
  <c r="P199"/>
  <c r="Q199"/>
  <c r="M118"/>
  <c r="Q118"/>
  <c r="P118"/>
  <c r="M153"/>
  <c r="Q153"/>
  <c r="P153"/>
  <c r="P242"/>
  <c r="Q242"/>
  <c r="M284"/>
  <c r="Q284"/>
  <c r="P284"/>
  <c r="Q171"/>
  <c r="P171"/>
  <c r="M301"/>
  <c r="Q301"/>
  <c r="P301"/>
  <c r="Q109"/>
  <c r="P109"/>
  <c r="M43"/>
  <c r="P43"/>
  <c r="Q43"/>
  <c r="P296"/>
  <c r="Q296"/>
  <c r="Q175"/>
  <c r="P175"/>
  <c r="M311"/>
  <c r="M283"/>
  <c r="Q283"/>
  <c r="P283"/>
  <c r="M27"/>
  <c r="R27" s="1"/>
  <c r="P27"/>
  <c r="Q27"/>
  <c r="P56"/>
  <c r="Q56"/>
  <c r="M71"/>
  <c r="Q71"/>
  <c r="P71"/>
  <c r="M207"/>
  <c r="R207" s="1"/>
  <c r="P207"/>
  <c r="Q207"/>
  <c r="M223"/>
  <c r="Q223"/>
  <c r="P223"/>
  <c r="O11"/>
  <c r="Q11"/>
  <c r="P11"/>
  <c r="P19"/>
  <c r="T19" s="1"/>
  <c r="Q19"/>
  <c r="Q69"/>
  <c r="O69"/>
  <c r="P69"/>
  <c r="Q112"/>
  <c r="P112"/>
  <c r="Q128"/>
  <c r="P128"/>
  <c r="O128"/>
  <c r="P137"/>
  <c r="Q137"/>
  <c r="O137"/>
  <c r="M201"/>
  <c r="Q201"/>
  <c r="P201"/>
  <c r="O272"/>
  <c r="Q272"/>
  <c r="P272"/>
  <c r="S192"/>
  <c r="R192"/>
  <c r="P106"/>
  <c r="Q106"/>
  <c r="M94"/>
  <c r="M244"/>
  <c r="M146"/>
  <c r="M292"/>
  <c r="M63"/>
  <c r="M164"/>
  <c r="M42"/>
  <c r="M28"/>
  <c r="M140"/>
  <c r="Q94"/>
  <c r="P94"/>
  <c r="M258"/>
  <c r="Q258"/>
  <c r="P258"/>
  <c r="M267"/>
  <c r="Q267"/>
  <c r="P267"/>
  <c r="O44"/>
  <c r="P44"/>
  <c r="Q44"/>
  <c r="S148"/>
  <c r="R148"/>
  <c r="Q59"/>
  <c r="P59"/>
  <c r="M143"/>
  <c r="R143" s="1"/>
  <c r="Q143"/>
  <c r="P143"/>
  <c r="M330"/>
  <c r="P330"/>
  <c r="Q330"/>
  <c r="M331"/>
  <c r="P331"/>
  <c r="Q331"/>
  <c r="M99"/>
  <c r="Q99"/>
  <c r="P99"/>
  <c r="P164"/>
  <c r="Q164"/>
  <c r="M317"/>
  <c r="P317"/>
  <c r="Q317"/>
  <c r="Q133"/>
  <c r="P133"/>
  <c r="S161"/>
  <c r="Q160"/>
  <c r="P160"/>
  <c r="M287"/>
  <c r="Q287"/>
  <c r="P287"/>
  <c r="M261"/>
  <c r="S261" s="1"/>
  <c r="Q261"/>
  <c r="P261"/>
  <c r="M235"/>
  <c r="R235" s="1"/>
  <c r="Q235"/>
  <c r="P235"/>
  <c r="M314"/>
  <c r="P314"/>
  <c r="Q314"/>
  <c r="P65"/>
  <c r="Q65"/>
  <c r="O271"/>
  <c r="Q271"/>
  <c r="P271"/>
  <c r="N34"/>
  <c r="O34" s="1"/>
  <c r="Y35"/>
  <c r="S117"/>
  <c r="Q90"/>
  <c r="P90"/>
  <c r="M205"/>
  <c r="S205" s="1"/>
  <c r="Q205"/>
  <c r="P205"/>
  <c r="Q184"/>
  <c r="P184"/>
  <c r="O212"/>
  <c r="P212"/>
  <c r="Q212"/>
  <c r="Q161"/>
  <c r="P161"/>
  <c r="R81"/>
  <c r="S81"/>
  <c r="O144"/>
  <c r="Q144"/>
  <c r="P144"/>
  <c r="AA221" i="2"/>
  <c r="N221" i="4"/>
  <c r="O221" s="1"/>
  <c r="M313"/>
  <c r="Q313"/>
  <c r="P313"/>
  <c r="M66"/>
  <c r="Q66"/>
  <c r="P66"/>
  <c r="P63"/>
  <c r="Q63"/>
  <c r="M95"/>
  <c r="S95" s="1"/>
  <c r="Q95"/>
  <c r="P95"/>
  <c r="M196"/>
  <c r="S196" s="1"/>
  <c r="P196"/>
  <c r="Q196"/>
  <c r="M116"/>
  <c r="P116"/>
  <c r="Q116"/>
  <c r="Q146"/>
  <c r="P146"/>
  <c r="M228"/>
  <c r="S228" s="1"/>
  <c r="Q228"/>
  <c r="P228"/>
  <c r="M263"/>
  <c r="R263" s="1"/>
  <c r="Q263"/>
  <c r="P263"/>
  <c r="M169"/>
  <c r="Q169"/>
  <c r="P169"/>
  <c r="M275"/>
  <c r="Q275"/>
  <c r="P275"/>
  <c r="M46"/>
  <c r="Q46"/>
  <c r="P46"/>
  <c r="Q298"/>
  <c r="P298"/>
  <c r="M289"/>
  <c r="Q289"/>
  <c r="P289"/>
  <c r="M170"/>
  <c r="Q170"/>
  <c r="P170"/>
  <c r="O208"/>
  <c r="P208"/>
  <c r="Q208"/>
  <c r="O216"/>
  <c r="Q216"/>
  <c r="P216"/>
  <c r="Q299"/>
  <c r="P299"/>
  <c r="M101"/>
  <c r="Q101"/>
  <c r="P101"/>
  <c r="P132"/>
  <c r="Q132"/>
  <c r="P145"/>
  <c r="Q145"/>
  <c r="O166"/>
  <c r="P166"/>
  <c r="Q166"/>
  <c r="O16"/>
  <c r="Q16"/>
  <c r="P16"/>
  <c r="O209"/>
  <c r="Q209"/>
  <c r="P209"/>
  <c r="O217"/>
  <c r="Q217"/>
  <c r="P217"/>
  <c r="M282"/>
  <c r="Q282"/>
  <c r="P282"/>
  <c r="M323"/>
  <c r="Q323"/>
  <c r="P323"/>
  <c r="Q39"/>
  <c r="P39"/>
  <c r="M64"/>
  <c r="Q64"/>
  <c r="P64"/>
  <c r="M92"/>
  <c r="S92" s="1"/>
  <c r="Q92"/>
  <c r="P92"/>
  <c r="Q148"/>
  <c r="P148"/>
  <c r="M163"/>
  <c r="Q163"/>
  <c r="P163"/>
  <c r="Q248"/>
  <c r="P248"/>
  <c r="O270"/>
  <c r="P270"/>
  <c r="Q270"/>
  <c r="O18"/>
  <c r="P18"/>
  <c r="Q18"/>
  <c r="M125"/>
  <c r="Q125"/>
  <c r="P125"/>
  <c r="S264"/>
  <c r="M173"/>
  <c r="M222"/>
  <c r="M226"/>
  <c r="M133"/>
  <c r="M246"/>
  <c r="M59"/>
  <c r="M145"/>
  <c r="R202"/>
  <c r="T202" s="1"/>
  <c r="M112"/>
  <c r="AA114"/>
  <c r="Z161" i="2"/>
  <c r="Z282"/>
  <c r="Z55"/>
  <c r="Z104"/>
  <c r="Z312"/>
  <c r="Z274"/>
  <c r="Z233"/>
  <c r="Z237"/>
  <c r="Z245"/>
  <c r="Z283"/>
  <c r="Z293"/>
  <c r="Z299"/>
  <c r="Z326"/>
  <c r="Z29"/>
  <c r="Z61"/>
  <c r="Z99"/>
  <c r="Z103"/>
  <c r="Z198"/>
  <c r="Z203"/>
  <c r="Z221"/>
  <c r="Z225"/>
  <c r="Z110"/>
  <c r="Z117"/>
  <c r="Z122"/>
  <c r="Z156"/>
  <c r="Z191"/>
  <c r="Z204"/>
  <c r="Z51"/>
  <c r="Z238"/>
  <c r="Z133"/>
  <c r="Z152"/>
  <c r="Z187"/>
  <c r="Z145"/>
  <c r="Z313"/>
  <c r="Z336"/>
  <c r="Z39"/>
  <c r="Z92"/>
  <c r="X104" i="4"/>
  <c r="Z171" i="2"/>
  <c r="Z333"/>
  <c r="Z157"/>
  <c r="Z164"/>
  <c r="Z286"/>
  <c r="Z317"/>
  <c r="Z332"/>
  <c r="Z28"/>
  <c r="Z60"/>
  <c r="Z68"/>
  <c r="Z77"/>
  <c r="Z81"/>
  <c r="Z96"/>
  <c r="Z102"/>
  <c r="Z106"/>
  <c r="Z125"/>
  <c r="Z260"/>
  <c r="Z132"/>
  <c r="Z178"/>
  <c r="Z323"/>
  <c r="Z64"/>
  <c r="Z100"/>
  <c r="Z120"/>
  <c r="Z34"/>
  <c r="Z307"/>
  <c r="Z261"/>
  <c r="Z135"/>
  <c r="Z235"/>
  <c r="Z239"/>
  <c r="Z243"/>
  <c r="Z267"/>
  <c r="Z295"/>
  <c r="Z303"/>
  <c r="Z314"/>
  <c r="Z27"/>
  <c r="Z42"/>
  <c r="Z56"/>
  <c r="Z65"/>
  <c r="Z71"/>
  <c r="Z84"/>
  <c r="Z101"/>
  <c r="Z105"/>
  <c r="Z186"/>
  <c r="Z194"/>
  <c r="Z207"/>
  <c r="Z219"/>
  <c r="Z223"/>
  <c r="Z227"/>
  <c r="Z112"/>
  <c r="Z119"/>
  <c r="Z201"/>
  <c r="Z232"/>
  <c r="Z140"/>
  <c r="Z148"/>
  <c r="Z154"/>
  <c r="X299" i="4"/>
  <c r="X103"/>
  <c r="X326"/>
  <c r="X145"/>
  <c r="X65"/>
  <c r="X105"/>
  <c r="X148"/>
  <c r="X56"/>
  <c r="X42"/>
  <c r="X239"/>
  <c r="X243"/>
  <c r="X267"/>
  <c r="X282"/>
  <c r="X260"/>
  <c r="X92"/>
  <c r="X100"/>
  <c r="X295"/>
  <c r="X303"/>
  <c r="Z81"/>
  <c r="X119"/>
  <c r="X140"/>
  <c r="X84"/>
  <c r="X51"/>
  <c r="Z93" i="2"/>
  <c r="Z195"/>
  <c r="Z118"/>
  <c r="Z146"/>
  <c r="Z220"/>
  <c r="Z208" i="4"/>
  <c r="X208"/>
  <c r="Z165" i="2"/>
  <c r="Z275"/>
  <c r="Z109"/>
  <c r="X79" i="4"/>
  <c r="Z79"/>
  <c r="Z259" i="2"/>
  <c r="Z300"/>
  <c r="X311" i="4"/>
  <c r="Z311" i="2"/>
  <c r="AA111"/>
  <c r="AA116"/>
  <c r="AA120"/>
  <c r="AA125"/>
  <c r="AA166"/>
  <c r="X182" i="4"/>
  <c r="Z182" i="2"/>
  <c r="AA32"/>
  <c r="AA64"/>
  <c r="AA90"/>
  <c r="AA129"/>
  <c r="AA154"/>
  <c r="AA175"/>
  <c r="AA50"/>
  <c r="X200" i="4"/>
  <c r="Z200" i="2"/>
  <c r="AA233"/>
  <c r="AA237"/>
  <c r="AA241"/>
  <c r="AA245"/>
  <c r="AA303"/>
  <c r="AA316"/>
  <c r="AA328"/>
  <c r="AA15"/>
  <c r="AA29"/>
  <c r="AA40"/>
  <c r="AA44"/>
  <c r="AA56"/>
  <c r="AA65"/>
  <c r="AA69"/>
  <c r="AA80"/>
  <c r="AA84"/>
  <c r="AA91"/>
  <c r="AA95"/>
  <c r="AA99"/>
  <c r="AA103"/>
  <c r="AA107"/>
  <c r="AA132"/>
  <c r="AA141"/>
  <c r="AA151"/>
  <c r="AA159"/>
  <c r="AA167"/>
  <c r="AA178"/>
  <c r="X181" i="4"/>
  <c r="Z181" i="2"/>
  <c r="AA272"/>
  <c r="AA280"/>
  <c r="AA298"/>
  <c r="AA336"/>
  <c r="AA24"/>
  <c r="AA45"/>
  <c r="AA75"/>
  <c r="AA86"/>
  <c r="AA106"/>
  <c r="AA138"/>
  <c r="AA160"/>
  <c r="AA185"/>
  <c r="AA192"/>
  <c r="AA196"/>
  <c r="AA205"/>
  <c r="AA209"/>
  <c r="AA217"/>
  <c r="Y22" i="4"/>
  <c r="AA34" i="2"/>
  <c r="AA43"/>
  <c r="AA57"/>
  <c r="AA66"/>
  <c r="AA79"/>
  <c r="AA92"/>
  <c r="AA102"/>
  <c r="Z190" i="4"/>
  <c r="X190"/>
  <c r="X241"/>
  <c r="Z241"/>
  <c r="X122"/>
  <c r="X86"/>
  <c r="Z57" i="2"/>
  <c r="Z63"/>
  <c r="Z76"/>
  <c r="Z94"/>
  <c r="Z155"/>
  <c r="Z160"/>
  <c r="Z196"/>
  <c r="X238" i="4"/>
  <c r="Z292" i="2"/>
  <c r="Z123"/>
  <c r="Z124"/>
  <c r="Z153"/>
  <c r="Z205"/>
  <c r="Z222"/>
  <c r="Z210" i="4"/>
  <c r="X210"/>
  <c r="Z224" i="2"/>
  <c r="X187" i="4"/>
  <c r="Z212"/>
  <c r="X212"/>
  <c r="Z168" i="2"/>
  <c r="Z268"/>
  <c r="Z297"/>
  <c r="Z33"/>
  <c r="Z80"/>
  <c r="X167" i="4"/>
  <c r="Z167"/>
  <c r="Z162" i="2"/>
  <c r="Z37"/>
  <c r="X110" i="4"/>
  <c r="Z301" i="2"/>
  <c r="Z111"/>
  <c r="X184" i="4"/>
  <c r="Z184" i="2"/>
  <c r="Z41"/>
  <c r="Z177"/>
  <c r="Z246"/>
  <c r="Z315"/>
  <c r="X32" i="4"/>
  <c r="Z32" i="2"/>
  <c r="Z170"/>
  <c r="Z114"/>
  <c r="AA202" i="4"/>
  <c r="Y202"/>
  <c r="AA189" i="2"/>
  <c r="AA193"/>
  <c r="Y197" i="4"/>
  <c r="AA197" i="2"/>
  <c r="AA201"/>
  <c r="AA206"/>
  <c r="AA210"/>
  <c r="AA214"/>
  <c r="AA218"/>
  <c r="AA222"/>
  <c r="AA226"/>
  <c r="X310" i="4"/>
  <c r="Z310" i="2"/>
  <c r="AA253"/>
  <c r="AA257"/>
  <c r="AA261"/>
  <c r="AA267"/>
  <c r="AA271"/>
  <c r="AA275"/>
  <c r="AA279"/>
  <c r="AA283"/>
  <c r="AA287"/>
  <c r="AA293"/>
  <c r="AA297"/>
  <c r="AA23"/>
  <c r="Y246" i="4"/>
  <c r="AA246"/>
  <c r="AA119" i="2"/>
  <c r="AA124"/>
  <c r="Z163"/>
  <c r="AA232"/>
  <c r="AA236"/>
  <c r="AA240"/>
  <c r="AA248"/>
  <c r="AA260"/>
  <c r="AA270"/>
  <c r="AA278"/>
  <c r="AA286"/>
  <c r="AA296"/>
  <c r="AA307"/>
  <c r="AA315"/>
  <c r="AA325"/>
  <c r="AA10"/>
  <c r="AA18"/>
  <c r="AA131"/>
  <c r="AA140"/>
  <c r="AA152"/>
  <c r="AA163"/>
  <c r="AA177"/>
  <c r="AA186"/>
  <c r="AA225"/>
  <c r="Z90"/>
  <c r="Z95"/>
  <c r="X156" i="4"/>
  <c r="Z199" i="2"/>
  <c r="Z253"/>
  <c r="Z294"/>
  <c r="Z130"/>
  <c r="Z143"/>
  <c r="X152" i="4"/>
  <c r="Z209"/>
  <c r="X209"/>
  <c r="Z226" i="2"/>
  <c r="Z189" i="4"/>
  <c r="X189"/>
  <c r="Z214"/>
  <c r="X214"/>
  <c r="Z228" i="2"/>
  <c r="X191" i="4"/>
  <c r="Z216"/>
  <c r="X216"/>
  <c r="Z247" i="2"/>
  <c r="Z254"/>
  <c r="Z284"/>
  <c r="X69" i="4"/>
  <c r="Z69"/>
  <c r="Z169" i="2"/>
  <c r="Z302"/>
  <c r="Z330"/>
  <c r="X36" i="4"/>
  <c r="Z36" i="2"/>
  <c r="Z46"/>
  <c r="Z113"/>
  <c r="Z147"/>
  <c r="Z298"/>
  <c r="X248" i="4"/>
  <c r="Z248"/>
  <c r="Z289" i="2"/>
  <c r="X318" i="4"/>
  <c r="Z318" i="2"/>
  <c r="X70" i="4"/>
  <c r="Z70"/>
  <c r="Z175" i="2"/>
  <c r="AA311"/>
  <c r="AA109" i="4"/>
  <c r="Y109"/>
  <c r="AA113" i="2"/>
  <c r="AA118"/>
  <c r="AA123"/>
  <c r="Z141"/>
  <c r="Z174"/>
  <c r="Z180" i="4"/>
  <c r="X180"/>
  <c r="Z180" i="2"/>
  <c r="AA330"/>
  <c r="AA53"/>
  <c r="AA77"/>
  <c r="AA100"/>
  <c r="AA142"/>
  <c r="AA168"/>
  <c r="AA181"/>
  <c r="Y181" i="4"/>
  <c r="AA235" i="2"/>
  <c r="AA239"/>
  <c r="AA243"/>
  <c r="AA301" i="4"/>
  <c r="Y301"/>
  <c r="Y310"/>
  <c r="AA310" i="2"/>
  <c r="AA314"/>
  <c r="AA318"/>
  <c r="AA326"/>
  <c r="AA331"/>
  <c r="AA9"/>
  <c r="AA13"/>
  <c r="AA17"/>
  <c r="AA27"/>
  <c r="AA33"/>
  <c r="AA38"/>
  <c r="AA42"/>
  <c r="AA46"/>
  <c r="AA54"/>
  <c r="AA59"/>
  <c r="AA63"/>
  <c r="AA67"/>
  <c r="AA71"/>
  <c r="AA78"/>
  <c r="AA82"/>
  <c r="AA87"/>
  <c r="AA93"/>
  <c r="AA97"/>
  <c r="AA101"/>
  <c r="AA105"/>
  <c r="AA130"/>
  <c r="AA135"/>
  <c r="AA139"/>
  <c r="AA143"/>
  <c r="AA147"/>
  <c r="AA153"/>
  <c r="AA157"/>
  <c r="AA161"/>
  <c r="AA164"/>
  <c r="AA169"/>
  <c r="AA176"/>
  <c r="Y180" i="4"/>
  <c r="AA180" i="2"/>
  <c r="AA184"/>
  <c r="AA242"/>
  <c r="AA258" i="4"/>
  <c r="Y258"/>
  <c r="AA268" i="2"/>
  <c r="AA276"/>
  <c r="AA284"/>
  <c r="AA294"/>
  <c r="AA302"/>
  <c r="AA327"/>
  <c r="AA12"/>
  <c r="AA20"/>
  <c r="AA28"/>
  <c r="AA41"/>
  <c r="AA55"/>
  <c r="AA68"/>
  <c r="AA81"/>
  <c r="AA94"/>
  <c r="AA104"/>
  <c r="AA133"/>
  <c r="AA144"/>
  <c r="AA156"/>
  <c r="AA165"/>
  <c r="AA179"/>
  <c r="AA190"/>
  <c r="AA194"/>
  <c r="AA198"/>
  <c r="AA203"/>
  <c r="AA207"/>
  <c r="AA211"/>
  <c r="AA215"/>
  <c r="AA219"/>
  <c r="AA223"/>
  <c r="AA227"/>
  <c r="X266" i="4"/>
  <c r="Z266" i="2"/>
  <c r="AA108"/>
  <c r="AA112"/>
  <c r="AA26"/>
  <c r="AA39"/>
  <c r="AA51"/>
  <c r="AA60"/>
  <c r="AA70"/>
  <c r="AA83"/>
  <c r="AA96"/>
  <c r="X117" i="4"/>
  <c r="Z62" i="2"/>
  <c r="Z75"/>
  <c r="Z151"/>
  <c r="Z159"/>
  <c r="Z264"/>
  <c r="Z98"/>
  <c r="Z131"/>
  <c r="Z192"/>
  <c r="Z217" i="4"/>
  <c r="X217"/>
  <c r="Z240"/>
  <c r="X240"/>
  <c r="Z206" i="2"/>
  <c r="Z242"/>
  <c r="Z67"/>
  <c r="Z263"/>
  <c r="X26" i="4"/>
  <c r="Z26" i="2"/>
  <c r="Z78"/>
  <c r="Z176"/>
  <c r="Z52"/>
  <c r="Z328"/>
  <c r="X40" i="4"/>
  <c r="Z40" i="2"/>
  <c r="Z324"/>
  <c r="Z244"/>
  <c r="Z277"/>
  <c r="Z331"/>
  <c r="X166" i="4"/>
  <c r="Z166"/>
  <c r="AA312" i="2"/>
  <c r="AA324"/>
  <c r="AA333"/>
  <c r="AA11"/>
  <c r="AA19"/>
  <c r="Y25" i="4"/>
  <c r="AA36" i="2"/>
  <c r="AA52"/>
  <c r="AA61"/>
  <c r="AA76"/>
  <c r="AA128"/>
  <c r="AA137"/>
  <c r="AA145"/>
  <c r="AA155"/>
  <c r="AA162"/>
  <c r="AA174"/>
  <c r="Y182" i="4"/>
  <c r="AA182" i="2"/>
  <c r="AA263"/>
  <c r="AA288"/>
  <c r="AA323"/>
  <c r="AA16"/>
  <c r="AA37"/>
  <c r="AA62"/>
  <c r="AA98"/>
  <c r="AA148"/>
  <c r="AA173"/>
  <c r="AA188"/>
  <c r="Y200" i="4"/>
  <c r="AA200" i="2"/>
  <c r="AA213"/>
  <c r="AA110"/>
  <c r="Z211" i="4"/>
  <c r="X211"/>
  <c r="X108"/>
  <c r="Z108"/>
  <c r="X133"/>
  <c r="Z53" i="2"/>
  <c r="Z59"/>
  <c r="X198" i="4"/>
  <c r="Z215"/>
  <c r="X215"/>
  <c r="X233"/>
  <c r="X256"/>
  <c r="Z256"/>
  <c r="Z54" i="2"/>
  <c r="X66" i="4"/>
  <c r="Z66" i="2"/>
  <c r="Z91"/>
  <c r="Z97"/>
  <c r="Z185"/>
  <c r="Z255"/>
  <c r="X83" i="4"/>
  <c r="Z116" i="2"/>
  <c r="Z142"/>
  <c r="Z188"/>
  <c r="Z213" i="4"/>
  <c r="X213"/>
  <c r="Z234" i="2"/>
  <c r="X225" i="4"/>
  <c r="Z193" i="2"/>
  <c r="Z218"/>
  <c r="Z236"/>
  <c r="X204" i="4"/>
  <c r="Z325" i="2"/>
  <c r="Z287"/>
  <c r="Z258"/>
  <c r="Z288"/>
  <c r="Z9"/>
  <c r="Z87"/>
  <c r="Z45"/>
  <c r="Z173"/>
  <c r="Z316"/>
  <c r="Z38"/>
  <c r="Z107"/>
  <c r="Z126"/>
  <c r="Z183"/>
  <c r="X43" i="4"/>
  <c r="Z43" i="2"/>
  <c r="Z257"/>
  <c r="X273" i="4"/>
  <c r="Z273" i="2"/>
  <c r="Z296"/>
  <c r="Z327"/>
  <c r="Z179"/>
  <c r="AA187"/>
  <c r="AA191"/>
  <c r="AA195"/>
  <c r="AA199"/>
  <c r="AA204"/>
  <c r="AA208"/>
  <c r="AA212"/>
  <c r="AA216"/>
  <c r="AA220"/>
  <c r="AA224"/>
  <c r="AA228"/>
  <c r="AA247" i="4"/>
  <c r="Y247"/>
  <c r="AA255" i="2"/>
  <c r="AA259"/>
  <c r="AA264"/>
  <c r="AA269"/>
  <c r="AA277"/>
  <c r="AA281"/>
  <c r="AA285"/>
  <c r="AA289"/>
  <c r="AA295"/>
  <c r="AA299"/>
  <c r="Y21" i="4"/>
  <c r="AA254" i="2"/>
  <c r="AA117"/>
  <c r="AA122"/>
  <c r="AA126"/>
  <c r="Z158"/>
  <c r="X197" i="4"/>
  <c r="Z197" i="2"/>
  <c r="AA234"/>
  <c r="AA238"/>
  <c r="AA244"/>
  <c r="AA256"/>
  <c r="AA266"/>
  <c r="AA274"/>
  <c r="AA282"/>
  <c r="AA292"/>
  <c r="AA300"/>
  <c r="AA313"/>
  <c r="AA317"/>
  <c r="AA332"/>
  <c r="AA14"/>
  <c r="AA127" i="4"/>
  <c r="Y127"/>
  <c r="AA136" i="2"/>
  <c r="AA146"/>
  <c r="AA158"/>
  <c r="AA170"/>
  <c r="AA183"/>
  <c r="AA171"/>
  <c r="X261" i="4"/>
  <c r="R261" i="2"/>
  <c r="S261"/>
  <c r="R171"/>
  <c r="S171"/>
  <c r="S82"/>
  <c r="R82"/>
  <c r="S114"/>
  <c r="R114"/>
  <c r="S34"/>
  <c r="R34"/>
  <c r="T202"/>
  <c r="S109" i="4" l="1"/>
  <c r="T109" s="1"/>
  <c r="R186"/>
  <c r="T186" s="1"/>
  <c r="S124"/>
  <c r="T124" s="1"/>
  <c r="S104"/>
  <c r="T104" s="1"/>
  <c r="S299"/>
  <c r="S113"/>
  <c r="R100"/>
  <c r="T100" s="1"/>
  <c r="S119"/>
  <c r="S80"/>
  <c r="T80" s="1"/>
  <c r="R55"/>
  <c r="T55" s="1"/>
  <c r="R106"/>
  <c r="T106" s="1"/>
  <c r="R38"/>
  <c r="T38" s="1"/>
  <c r="S75"/>
  <c r="T114"/>
  <c r="S259"/>
  <c r="T259" s="1"/>
  <c r="R142"/>
  <c r="P273"/>
  <c r="R151"/>
  <c r="T151" s="1"/>
  <c r="S155"/>
  <c r="T155" s="1"/>
  <c r="S65"/>
  <c r="Q273"/>
  <c r="R188"/>
  <c r="T188" s="1"/>
  <c r="R205"/>
  <c r="T184"/>
  <c r="R92"/>
  <c r="T92" s="1"/>
  <c r="Q311"/>
  <c r="Q339" s="1"/>
  <c r="S132"/>
  <c r="T132" s="1"/>
  <c r="S238"/>
  <c r="T238" s="1"/>
  <c r="S54"/>
  <c r="T54" s="1"/>
  <c r="R198"/>
  <c r="T198" s="1"/>
  <c r="S158"/>
  <c r="T158" s="1"/>
  <c r="P311"/>
  <c r="P339" s="1"/>
  <c r="S27"/>
  <c r="T27" s="1"/>
  <c r="T75"/>
  <c r="T81"/>
  <c r="R9"/>
  <c r="T9" s="1"/>
  <c r="T303"/>
  <c r="Y311"/>
  <c r="S144"/>
  <c r="R144"/>
  <c r="R120"/>
  <c r="S120"/>
  <c r="S281"/>
  <c r="R281"/>
  <c r="S211"/>
  <c r="R211"/>
  <c r="R10"/>
  <c r="S10"/>
  <c r="S273"/>
  <c r="R273"/>
  <c r="R279"/>
  <c r="S279"/>
  <c r="S190"/>
  <c r="R190"/>
  <c r="S16"/>
  <c r="R16"/>
  <c r="R271"/>
  <c r="S271"/>
  <c r="S168"/>
  <c r="R168"/>
  <c r="R82"/>
  <c r="S82"/>
  <c r="R110"/>
  <c r="S110"/>
  <c r="S12"/>
  <c r="R12"/>
  <c r="R246"/>
  <c r="S246"/>
  <c r="S64"/>
  <c r="R64"/>
  <c r="S216"/>
  <c r="R216"/>
  <c r="R140"/>
  <c r="S140"/>
  <c r="S199"/>
  <c r="T199" s="1"/>
  <c r="R199"/>
  <c r="S157"/>
  <c r="R157"/>
  <c r="R24"/>
  <c r="S24"/>
  <c r="R59"/>
  <c r="S59"/>
  <c r="S44"/>
  <c r="R44"/>
  <c r="S243"/>
  <c r="R243"/>
  <c r="S204"/>
  <c r="R204"/>
  <c r="S285"/>
  <c r="R285"/>
  <c r="S302"/>
  <c r="R302"/>
  <c r="S312"/>
  <c r="R312"/>
  <c r="S145"/>
  <c r="R145"/>
  <c r="R173"/>
  <c r="S173"/>
  <c r="S209"/>
  <c r="R209"/>
  <c r="R170"/>
  <c r="S170"/>
  <c r="S46"/>
  <c r="R46"/>
  <c r="R34"/>
  <c r="S34"/>
  <c r="R314"/>
  <c r="S314"/>
  <c r="S146"/>
  <c r="R146"/>
  <c r="S213"/>
  <c r="R213"/>
  <c r="R327"/>
  <c r="S327"/>
  <c r="R160"/>
  <c r="S160"/>
  <c r="R91"/>
  <c r="S91"/>
  <c r="S298"/>
  <c r="R298"/>
  <c r="M232"/>
  <c r="R232" s="1"/>
  <c r="Q232"/>
  <c r="P232"/>
  <c r="S86"/>
  <c r="R86"/>
  <c r="R196"/>
  <c r="T196" s="1"/>
  <c r="T205"/>
  <c r="R261"/>
  <c r="T261" s="1"/>
  <c r="T56"/>
  <c r="S260"/>
  <c r="T260" s="1"/>
  <c r="S143"/>
  <c r="T143" s="1"/>
  <c r="T296"/>
  <c r="T23"/>
  <c r="P221"/>
  <c r="R226"/>
  <c r="S226"/>
  <c r="S42"/>
  <c r="R42"/>
  <c r="S153"/>
  <c r="R153"/>
  <c r="S32"/>
  <c r="R32"/>
  <c r="R62"/>
  <c r="S62"/>
  <c r="R307"/>
  <c r="S307"/>
  <c r="S326"/>
  <c r="R326"/>
  <c r="S212"/>
  <c r="R212"/>
  <c r="R71"/>
  <c r="S71"/>
  <c r="R247"/>
  <c r="S247"/>
  <c r="S68"/>
  <c r="R68"/>
  <c r="R129"/>
  <c r="S129"/>
  <c r="S18"/>
  <c r="R18"/>
  <c r="S201"/>
  <c r="R201"/>
  <c r="S11"/>
  <c r="R11"/>
  <c r="S278"/>
  <c r="R278"/>
  <c r="R176"/>
  <c r="S176"/>
  <c r="R135"/>
  <c r="S135"/>
  <c r="S14"/>
  <c r="R14"/>
  <c r="S79"/>
  <c r="R79"/>
  <c r="S77"/>
  <c r="R77"/>
  <c r="S244"/>
  <c r="R244"/>
  <c r="R98"/>
  <c r="T98" s="1"/>
  <c r="S98"/>
  <c r="S256"/>
  <c r="R256"/>
  <c r="R70"/>
  <c r="S70"/>
  <c r="S222"/>
  <c r="R222"/>
  <c r="S125"/>
  <c r="R125"/>
  <c r="R323"/>
  <c r="S323"/>
  <c r="S313"/>
  <c r="R313"/>
  <c r="R99"/>
  <c r="S99"/>
  <c r="S258"/>
  <c r="R258"/>
  <c r="R292"/>
  <c r="S292"/>
  <c r="R272"/>
  <c r="S272"/>
  <c r="S284"/>
  <c r="R284"/>
  <c r="R118"/>
  <c r="S118"/>
  <c r="S241"/>
  <c r="R241"/>
  <c r="R324"/>
  <c r="S324"/>
  <c r="S203"/>
  <c r="R203"/>
  <c r="S122"/>
  <c r="R122"/>
  <c r="S138"/>
  <c r="R138"/>
  <c r="R123"/>
  <c r="S123"/>
  <c r="S154"/>
  <c r="R154"/>
  <c r="S333"/>
  <c r="R333"/>
  <c r="R130"/>
  <c r="S130"/>
  <c r="S225"/>
  <c r="R225"/>
  <c r="R315"/>
  <c r="S315"/>
  <c r="S280"/>
  <c r="R280"/>
  <c r="S219"/>
  <c r="R219"/>
  <c r="S131"/>
  <c r="R131"/>
  <c r="S277"/>
  <c r="R277"/>
  <c r="T192"/>
  <c r="R237"/>
  <c r="T237" s="1"/>
  <c r="T142"/>
  <c r="Y273"/>
  <c r="S207"/>
  <c r="T207" s="1"/>
  <c r="S40"/>
  <c r="T40" s="1"/>
  <c r="Q221"/>
  <c r="R66"/>
  <c r="S66"/>
  <c r="S267"/>
  <c r="R267"/>
  <c r="S69"/>
  <c r="R69"/>
  <c r="S108"/>
  <c r="R108"/>
  <c r="R61"/>
  <c r="S61"/>
  <c r="S275"/>
  <c r="R275"/>
  <c r="R33"/>
  <c r="T33" s="1"/>
  <c r="S33"/>
  <c r="S316"/>
  <c r="R316"/>
  <c r="Q34"/>
  <c r="P34"/>
  <c r="S282"/>
  <c r="R282"/>
  <c r="R317"/>
  <c r="T317" s="1"/>
  <c r="S317"/>
  <c r="R325"/>
  <c r="S325"/>
  <c r="S293"/>
  <c r="R293"/>
  <c r="R165"/>
  <c r="S165"/>
  <c r="R116"/>
  <c r="S116"/>
  <c r="R221"/>
  <c r="S221"/>
  <c r="R112"/>
  <c r="S112"/>
  <c r="S166"/>
  <c r="R166"/>
  <c r="S169"/>
  <c r="R169"/>
  <c r="S63"/>
  <c r="R63"/>
  <c r="R94"/>
  <c r="S94"/>
  <c r="S128"/>
  <c r="R128"/>
  <c r="R311"/>
  <c r="S311"/>
  <c r="R159"/>
  <c r="S159"/>
  <c r="R175"/>
  <c r="S175"/>
  <c r="R60"/>
  <c r="S60"/>
  <c r="R152"/>
  <c r="T152" s="1"/>
  <c r="S152"/>
  <c r="R332"/>
  <c r="S332"/>
  <c r="R15"/>
  <c r="S15"/>
  <c r="S17"/>
  <c r="R17"/>
  <c r="R57"/>
  <c r="T57" s="1"/>
  <c r="S57"/>
  <c r="S276"/>
  <c r="R276"/>
  <c r="S13"/>
  <c r="R13"/>
  <c r="M29"/>
  <c r="R29" s="1"/>
  <c r="Q29"/>
  <c r="P29"/>
  <c r="R328"/>
  <c r="S328"/>
  <c r="S214"/>
  <c r="R214"/>
  <c r="R83"/>
  <c r="S83"/>
  <c r="T171"/>
  <c r="R141"/>
  <c r="T141" s="1"/>
  <c r="T90"/>
  <c r="T248"/>
  <c r="T299"/>
  <c r="S235"/>
  <c r="T235" s="1"/>
  <c r="T297"/>
  <c r="S194"/>
  <c r="T194" s="1"/>
  <c r="S36"/>
  <c r="T36" s="1"/>
  <c r="R39"/>
  <c r="S39"/>
  <c r="R318"/>
  <c r="S318"/>
  <c r="R242"/>
  <c r="S242"/>
  <c r="S167"/>
  <c r="R167"/>
  <c r="S269"/>
  <c r="R269"/>
  <c r="R240"/>
  <c r="T240" s="1"/>
  <c r="S240"/>
  <c r="R133"/>
  <c r="S133"/>
  <c r="S289"/>
  <c r="R289"/>
  <c r="S28"/>
  <c r="R28"/>
  <c r="S137"/>
  <c r="T137" s="1"/>
  <c r="R137"/>
  <c r="S283"/>
  <c r="R283"/>
  <c r="R93"/>
  <c r="S93"/>
  <c r="R253"/>
  <c r="S253"/>
  <c r="S37"/>
  <c r="R37"/>
  <c r="R163"/>
  <c r="S163"/>
  <c r="R331"/>
  <c r="S331"/>
  <c r="S301"/>
  <c r="R301"/>
  <c r="S195"/>
  <c r="R195"/>
  <c r="S20"/>
  <c r="R20"/>
  <c r="S156"/>
  <c r="R156"/>
  <c r="R185"/>
  <c r="S185"/>
  <c r="S287"/>
  <c r="R287"/>
  <c r="S286"/>
  <c r="R286"/>
  <c r="R210"/>
  <c r="S210"/>
  <c r="R294"/>
  <c r="S294"/>
  <c r="R102"/>
  <c r="T102" s="1"/>
  <c r="S102"/>
  <c r="S336"/>
  <c r="R336"/>
  <c r="S270"/>
  <c r="R270"/>
  <c r="S217"/>
  <c r="R217"/>
  <c r="S101"/>
  <c r="R101"/>
  <c r="S208"/>
  <c r="R208"/>
  <c r="S330"/>
  <c r="R330"/>
  <c r="R164"/>
  <c r="S164"/>
  <c r="S223"/>
  <c r="R223"/>
  <c r="R43"/>
  <c r="S43"/>
  <c r="R97"/>
  <c r="S97"/>
  <c r="S274"/>
  <c r="R274"/>
  <c r="S111"/>
  <c r="R111"/>
  <c r="R103"/>
  <c r="S103"/>
  <c r="S189"/>
  <c r="R189"/>
  <c r="R105"/>
  <c r="S105"/>
  <c r="R136"/>
  <c r="S136"/>
  <c r="S266"/>
  <c r="R266"/>
  <c r="R178"/>
  <c r="S178"/>
  <c r="R300"/>
  <c r="S300"/>
  <c r="R139"/>
  <c r="S139"/>
  <c r="S255"/>
  <c r="R255"/>
  <c r="R53"/>
  <c r="S53"/>
  <c r="R215"/>
  <c r="S215"/>
  <c r="T119"/>
  <c r="T113"/>
  <c r="R233"/>
  <c r="T233" s="1"/>
  <c r="T125"/>
  <c r="T166"/>
  <c r="T117"/>
  <c r="T65"/>
  <c r="T161"/>
  <c r="T148"/>
  <c r="R228"/>
  <c r="T228" s="1"/>
  <c r="R95"/>
  <c r="T95" s="1"/>
  <c r="S76"/>
  <c r="T76" s="1"/>
  <c r="S263"/>
  <c r="T263" s="1"/>
  <c r="T264"/>
  <c r="T51"/>
  <c r="Z230"/>
  <c r="Z233"/>
  <c r="Z198"/>
  <c r="Z133"/>
  <c r="AA25"/>
  <c r="Z117"/>
  <c r="Z191"/>
  <c r="Z152"/>
  <c r="AA22"/>
  <c r="Z71"/>
  <c r="Z39"/>
  <c r="Z154"/>
  <c r="Z64"/>
  <c r="Z203"/>
  <c r="Z202"/>
  <c r="AA21"/>
  <c r="Z86"/>
  <c r="Z313"/>
  <c r="Z219"/>
  <c r="Z27"/>
  <c r="Z274"/>
  <c r="Z48"/>
  <c r="Z204"/>
  <c r="Z225"/>
  <c r="Z122"/>
  <c r="Z326"/>
  <c r="Z164"/>
  <c r="Z101"/>
  <c r="Z120"/>
  <c r="Z336"/>
  <c r="Z283"/>
  <c r="Z99"/>
  <c r="Z237"/>
  <c r="Z44"/>
  <c r="Z197"/>
  <c r="Z83"/>
  <c r="Z200"/>
  <c r="Z51"/>
  <c r="Z323"/>
  <c r="Z55"/>
  <c r="Z156"/>
  <c r="Z110"/>
  <c r="Z187"/>
  <c r="Z238"/>
  <c r="Z104"/>
  <c r="Z157"/>
  <c r="Z235"/>
  <c r="Z314"/>
  <c r="Z293"/>
  <c r="Z245"/>
  <c r="Z61"/>
  <c r="Z221"/>
  <c r="X237"/>
  <c r="X55"/>
  <c r="X99"/>
  <c r="X61"/>
  <c r="X245"/>
  <c r="X221"/>
  <c r="X203"/>
  <c r="X64"/>
  <c r="X274"/>
  <c r="X293"/>
  <c r="X283"/>
  <c r="X39"/>
  <c r="Z303"/>
  <c r="X154"/>
  <c r="X27"/>
  <c r="X219"/>
  <c r="X323"/>
  <c r="X314"/>
  <c r="X235"/>
  <c r="AA273"/>
  <c r="X164"/>
  <c r="X157"/>
  <c r="X336"/>
  <c r="X101"/>
  <c r="X313"/>
  <c r="X71"/>
  <c r="X120"/>
  <c r="X81"/>
  <c r="AA170"/>
  <c r="Y170"/>
  <c r="AA332"/>
  <c r="Y332"/>
  <c r="AA292"/>
  <c r="Y292"/>
  <c r="Y256"/>
  <c r="X126"/>
  <c r="X173"/>
  <c r="X132"/>
  <c r="X77"/>
  <c r="X112"/>
  <c r="X53"/>
  <c r="Y213"/>
  <c r="AA148"/>
  <c r="Y148"/>
  <c r="AA62"/>
  <c r="Y62"/>
  <c r="AA288"/>
  <c r="Y288"/>
  <c r="AA162"/>
  <c r="Y162"/>
  <c r="AA19"/>
  <c r="Y19"/>
  <c r="AA312"/>
  <c r="Y312"/>
  <c r="X331"/>
  <c r="X244"/>
  <c r="X52"/>
  <c r="X263"/>
  <c r="Z192"/>
  <c r="X192"/>
  <c r="X264"/>
  <c r="X75"/>
  <c r="Y70"/>
  <c r="AA26"/>
  <c r="Y26"/>
  <c r="AA227"/>
  <c r="Y227"/>
  <c r="AA203"/>
  <c r="Y203"/>
  <c r="AA194"/>
  <c r="Y194"/>
  <c r="AA94"/>
  <c r="Y94"/>
  <c r="Y20"/>
  <c r="AA327"/>
  <c r="Y327"/>
  <c r="Y276"/>
  <c r="AA176"/>
  <c r="Y176"/>
  <c r="AA157"/>
  <c r="Y157"/>
  <c r="AA130"/>
  <c r="Y130"/>
  <c r="AA93"/>
  <c r="Y93"/>
  <c r="AA71"/>
  <c r="Y71"/>
  <c r="AA54"/>
  <c r="Y54"/>
  <c r="Y17"/>
  <c r="AA239"/>
  <c r="Y239"/>
  <c r="AA77"/>
  <c r="Y77"/>
  <c r="AA118"/>
  <c r="Y118"/>
  <c r="X161"/>
  <c r="Y225"/>
  <c r="AA225"/>
  <c r="AA152"/>
  <c r="Y152"/>
  <c r="Y10"/>
  <c r="Y296"/>
  <c r="AA260"/>
  <c r="Y260"/>
  <c r="AA232"/>
  <c r="Y232"/>
  <c r="AA124"/>
  <c r="Y124"/>
  <c r="AA297"/>
  <c r="Y297"/>
  <c r="Y279"/>
  <c r="AA261"/>
  <c r="Y261"/>
  <c r="AA226"/>
  <c r="Y226"/>
  <c r="Y210"/>
  <c r="AA201"/>
  <c r="Y201"/>
  <c r="AA193"/>
  <c r="Y193"/>
  <c r="X170"/>
  <c r="X246"/>
  <c r="X111"/>
  <c r="X33"/>
  <c r="X168"/>
  <c r="X102"/>
  <c r="X292"/>
  <c r="X196"/>
  <c r="X155"/>
  <c r="X76"/>
  <c r="X57"/>
  <c r="X307"/>
  <c r="X34"/>
  <c r="Z34"/>
  <c r="X82"/>
  <c r="Z82"/>
  <c r="AA126"/>
  <c r="Y126"/>
  <c r="AA117"/>
  <c r="Y117"/>
  <c r="AA295"/>
  <c r="Y295"/>
  <c r="Y285"/>
  <c r="AA277"/>
  <c r="Y277"/>
  <c r="AA264"/>
  <c r="Y264"/>
  <c r="AA255"/>
  <c r="Y255"/>
  <c r="AA228"/>
  <c r="Y228"/>
  <c r="AA220"/>
  <c r="Y220"/>
  <c r="Y212"/>
  <c r="AA204"/>
  <c r="Y204"/>
  <c r="AA195"/>
  <c r="Y195"/>
  <c r="AA187"/>
  <c r="Y187"/>
  <c r="X87"/>
  <c r="X9"/>
  <c r="X258"/>
  <c r="X325"/>
  <c r="X236"/>
  <c r="X193"/>
  <c r="X234"/>
  <c r="X188"/>
  <c r="X125"/>
  <c r="X255"/>
  <c r="X28"/>
  <c r="X60"/>
  <c r="X96"/>
  <c r="X232"/>
  <c r="X227"/>
  <c r="X253"/>
  <c r="X222"/>
  <c r="X153"/>
  <c r="X124"/>
  <c r="AA92"/>
  <c r="Y92"/>
  <c r="AA66"/>
  <c r="Y66"/>
  <c r="AA43"/>
  <c r="Y43"/>
  <c r="Y209"/>
  <c r="AA196"/>
  <c r="Y196"/>
  <c r="AA185"/>
  <c r="Y185"/>
  <c r="Y138"/>
  <c r="AA86"/>
  <c r="Y86"/>
  <c r="AA45"/>
  <c r="Y45"/>
  <c r="AA336"/>
  <c r="Y336"/>
  <c r="Y280"/>
  <c r="Y167"/>
  <c r="AA151"/>
  <c r="Y151"/>
  <c r="AA132"/>
  <c r="Y132"/>
  <c r="AA103"/>
  <c r="Y103"/>
  <c r="AA95"/>
  <c r="Y95"/>
  <c r="AA84"/>
  <c r="Y84"/>
  <c r="Y69"/>
  <c r="AA56"/>
  <c r="Y56"/>
  <c r="AA40"/>
  <c r="Y40"/>
  <c r="Y15"/>
  <c r="AA316"/>
  <c r="Y316"/>
  <c r="AA245"/>
  <c r="Y245"/>
  <c r="AA237"/>
  <c r="Y237"/>
  <c r="AA175"/>
  <c r="Y175"/>
  <c r="Y129"/>
  <c r="AA64"/>
  <c r="Y64"/>
  <c r="AA125"/>
  <c r="Y125"/>
  <c r="AA116"/>
  <c r="Y116"/>
  <c r="X259"/>
  <c r="X275"/>
  <c r="X220"/>
  <c r="X118"/>
  <c r="X195"/>
  <c r="AA146"/>
  <c r="Y146"/>
  <c r="X185"/>
  <c r="X68"/>
  <c r="X194"/>
  <c r="Y128"/>
  <c r="AA315"/>
  <c r="Y315"/>
  <c r="X171"/>
  <c r="Z171"/>
  <c r="AA183"/>
  <c r="Y183"/>
  <c r="Y136"/>
  <c r="AA300"/>
  <c r="Y300"/>
  <c r="AA234"/>
  <c r="Y234"/>
  <c r="X183"/>
  <c r="X45"/>
  <c r="X201"/>
  <c r="X286"/>
  <c r="AA98"/>
  <c r="Y98"/>
  <c r="AA323"/>
  <c r="Y323"/>
  <c r="AA174"/>
  <c r="Y174"/>
  <c r="AA155"/>
  <c r="Y155"/>
  <c r="Y137"/>
  <c r="AA76"/>
  <c r="Y76"/>
  <c r="AA52"/>
  <c r="Y52"/>
  <c r="Y11"/>
  <c r="X277"/>
  <c r="X324"/>
  <c r="X328"/>
  <c r="X176"/>
  <c r="X67"/>
  <c r="X206"/>
  <c r="X131"/>
  <c r="X98"/>
  <c r="X151"/>
  <c r="X62"/>
  <c r="AA83"/>
  <c r="Y83"/>
  <c r="AA60"/>
  <c r="Y60"/>
  <c r="AA39"/>
  <c r="Y39"/>
  <c r="AA112"/>
  <c r="Y112"/>
  <c r="AA223"/>
  <c r="Y223"/>
  <c r="Y215"/>
  <c r="AA207"/>
  <c r="Y207"/>
  <c r="AA198"/>
  <c r="Y198"/>
  <c r="Y190"/>
  <c r="AA165"/>
  <c r="Y165"/>
  <c r="Y144"/>
  <c r="AA104"/>
  <c r="Y104"/>
  <c r="Y81"/>
  <c r="AA55"/>
  <c r="Y55"/>
  <c r="AA28"/>
  <c r="Y28"/>
  <c r="Y12"/>
  <c r="AA302"/>
  <c r="Y302"/>
  <c r="AA284"/>
  <c r="Y284"/>
  <c r="AA268"/>
  <c r="Y268"/>
  <c r="AA242"/>
  <c r="Y242"/>
  <c r="AA169"/>
  <c r="Y169"/>
  <c r="AA161"/>
  <c r="Y161"/>
  <c r="AA153"/>
  <c r="Y153"/>
  <c r="AA143"/>
  <c r="Y143"/>
  <c r="AA135"/>
  <c r="Y135"/>
  <c r="AA105"/>
  <c r="Y105"/>
  <c r="AA97"/>
  <c r="Y97"/>
  <c r="AA87"/>
  <c r="Y87"/>
  <c r="AA78"/>
  <c r="Y78"/>
  <c r="AA67"/>
  <c r="Y67"/>
  <c r="AA59"/>
  <c r="Y59"/>
  <c r="AA46"/>
  <c r="Y46"/>
  <c r="AA38"/>
  <c r="Y38"/>
  <c r="AA27"/>
  <c r="Y27"/>
  <c r="Y13"/>
  <c r="AA331"/>
  <c r="Y331"/>
  <c r="AA318"/>
  <c r="Y318"/>
  <c r="AA243"/>
  <c r="Y243"/>
  <c r="AA235"/>
  <c r="Y235"/>
  <c r="AA168"/>
  <c r="Y168"/>
  <c r="AA100"/>
  <c r="Y100"/>
  <c r="AA53"/>
  <c r="Y53"/>
  <c r="X174"/>
  <c r="AA123"/>
  <c r="Y123"/>
  <c r="AA113"/>
  <c r="Y113"/>
  <c r="X175"/>
  <c r="X298"/>
  <c r="X113"/>
  <c r="X330"/>
  <c r="X302"/>
  <c r="X284"/>
  <c r="X247"/>
  <c r="X143"/>
  <c r="X90"/>
  <c r="AA186"/>
  <c r="Y186"/>
  <c r="AA163"/>
  <c r="Y163"/>
  <c r="AA140"/>
  <c r="Y140"/>
  <c r="Y18"/>
  <c r="AA325"/>
  <c r="Y325"/>
  <c r="AA307"/>
  <c r="Y307"/>
  <c r="AA286"/>
  <c r="Y286"/>
  <c r="Y270"/>
  <c r="Y248"/>
  <c r="AA248"/>
  <c r="AA236"/>
  <c r="Y236"/>
  <c r="X163"/>
  <c r="AA119"/>
  <c r="Y119"/>
  <c r="AA23"/>
  <c r="Y23"/>
  <c r="AA293"/>
  <c r="Y293"/>
  <c r="AA283"/>
  <c r="Y283"/>
  <c r="AA275"/>
  <c r="Y275"/>
  <c r="AA267"/>
  <c r="Y267"/>
  <c r="AA257"/>
  <c r="Y257"/>
  <c r="AA222"/>
  <c r="Y222"/>
  <c r="Y214"/>
  <c r="AA206"/>
  <c r="Y206"/>
  <c r="Y189"/>
  <c r="X114"/>
  <c r="Z114"/>
  <c r="X177"/>
  <c r="X162"/>
  <c r="X80"/>
  <c r="X297"/>
  <c r="Z297"/>
  <c r="X224"/>
  <c r="X160"/>
  <c r="X94"/>
  <c r="X63"/>
  <c r="X223"/>
  <c r="AA313"/>
  <c r="Y313"/>
  <c r="AA274"/>
  <c r="Y274"/>
  <c r="AA238"/>
  <c r="Y238"/>
  <c r="X179"/>
  <c r="X327"/>
  <c r="X38"/>
  <c r="X97"/>
  <c r="X54"/>
  <c r="AA188"/>
  <c r="Y188"/>
  <c r="Y16"/>
  <c r="AA145"/>
  <c r="Y145"/>
  <c r="AA61"/>
  <c r="Y61"/>
  <c r="AA36"/>
  <c r="Y36"/>
  <c r="AA333"/>
  <c r="Y333"/>
  <c r="X78"/>
  <c r="X242"/>
  <c r="X159"/>
  <c r="AA96"/>
  <c r="Y96"/>
  <c r="AA51"/>
  <c r="Y51"/>
  <c r="AA108"/>
  <c r="Y108"/>
  <c r="AA219"/>
  <c r="Y219"/>
  <c r="Y211"/>
  <c r="AA179"/>
  <c r="Y179"/>
  <c r="AA156"/>
  <c r="Y156"/>
  <c r="AA133"/>
  <c r="Y133"/>
  <c r="AA68"/>
  <c r="Y68"/>
  <c r="AA41"/>
  <c r="Y41"/>
  <c r="AA294"/>
  <c r="Y294"/>
  <c r="AA184"/>
  <c r="Y184"/>
  <c r="AA164"/>
  <c r="Y164"/>
  <c r="AA147"/>
  <c r="Y147"/>
  <c r="Y139"/>
  <c r="AA101"/>
  <c r="Y101"/>
  <c r="Y82"/>
  <c r="AA63"/>
  <c r="Y63"/>
  <c r="AA42"/>
  <c r="Y42"/>
  <c r="AA33"/>
  <c r="Y33"/>
  <c r="AA9"/>
  <c r="Y9"/>
  <c r="AA326"/>
  <c r="Y326"/>
  <c r="AA314"/>
  <c r="Y314"/>
  <c r="AA142"/>
  <c r="Y142"/>
  <c r="AA330"/>
  <c r="Y330"/>
  <c r="X141"/>
  <c r="X289"/>
  <c r="X147"/>
  <c r="X46"/>
  <c r="X169"/>
  <c r="X254"/>
  <c r="X228"/>
  <c r="X226"/>
  <c r="X130"/>
  <c r="X95"/>
  <c r="AA177"/>
  <c r="Y177"/>
  <c r="AA131"/>
  <c r="Y131"/>
  <c r="Y278"/>
  <c r="Y240"/>
  <c r="AA287"/>
  <c r="Y287"/>
  <c r="Y271"/>
  <c r="AA253"/>
  <c r="Y253"/>
  <c r="AA218"/>
  <c r="Y218"/>
  <c r="X315"/>
  <c r="X41"/>
  <c r="X301"/>
  <c r="X37"/>
  <c r="X268"/>
  <c r="X135"/>
  <c r="AA158"/>
  <c r="Y158"/>
  <c r="Y14"/>
  <c r="AA317"/>
  <c r="Y317"/>
  <c r="AA282"/>
  <c r="Y282"/>
  <c r="Y266"/>
  <c r="AA244"/>
  <c r="Y244"/>
  <c r="AA221"/>
  <c r="Y221"/>
  <c r="X296"/>
  <c r="Z296"/>
  <c r="X257"/>
  <c r="X107"/>
  <c r="X316"/>
  <c r="X91"/>
  <c r="X186"/>
  <c r="X59"/>
  <c r="AA110"/>
  <c r="Y110"/>
  <c r="AA173"/>
  <c r="Y173"/>
  <c r="AA37"/>
  <c r="Y37"/>
  <c r="AA263"/>
  <c r="Y263"/>
  <c r="AA324"/>
  <c r="Y324"/>
  <c r="X312"/>
  <c r="X333"/>
  <c r="X158"/>
  <c r="AA122"/>
  <c r="Y122"/>
  <c r="AA254"/>
  <c r="Y254"/>
  <c r="AA299"/>
  <c r="Y299"/>
  <c r="AA289"/>
  <c r="Y289"/>
  <c r="Y281"/>
  <c r="Y269"/>
  <c r="AA259"/>
  <c r="Y259"/>
  <c r="AA224"/>
  <c r="Y224"/>
  <c r="Y216"/>
  <c r="Y208"/>
  <c r="AA199"/>
  <c r="Y199"/>
  <c r="AA191"/>
  <c r="Y191"/>
  <c r="X317"/>
  <c r="X288"/>
  <c r="X287"/>
  <c r="X218"/>
  <c r="X142"/>
  <c r="X116"/>
  <c r="X178"/>
  <c r="X106"/>
  <c r="X294"/>
  <c r="X199"/>
  <c r="X205"/>
  <c r="X123"/>
  <c r="X332"/>
  <c r="X207"/>
  <c r="AA102"/>
  <c r="Y102"/>
  <c r="Y79"/>
  <c r="AA57"/>
  <c r="Y57"/>
  <c r="Y34"/>
  <c r="Y217"/>
  <c r="AA205"/>
  <c r="Y205"/>
  <c r="Y192"/>
  <c r="AA160"/>
  <c r="Y160"/>
  <c r="AA106"/>
  <c r="Y106"/>
  <c r="AA75"/>
  <c r="Y75"/>
  <c r="Y24"/>
  <c r="AA298"/>
  <c r="Y298"/>
  <c r="Y272"/>
  <c r="AA178"/>
  <c r="Y178"/>
  <c r="AA159"/>
  <c r="Y159"/>
  <c r="AA141"/>
  <c r="Y141"/>
  <c r="AA107"/>
  <c r="Y107"/>
  <c r="AA99"/>
  <c r="Y99"/>
  <c r="AA91"/>
  <c r="Y91"/>
  <c r="AA80"/>
  <c r="Y80"/>
  <c r="AA65"/>
  <c r="Y65"/>
  <c r="AA44"/>
  <c r="Y44"/>
  <c r="AA29"/>
  <c r="Y29"/>
  <c r="AA328"/>
  <c r="Y328"/>
  <c r="Y303"/>
  <c r="Y241"/>
  <c r="AA233"/>
  <c r="Y233"/>
  <c r="AA50"/>
  <c r="Y50"/>
  <c r="AA154"/>
  <c r="Y154"/>
  <c r="AA90"/>
  <c r="Y90"/>
  <c r="AA32"/>
  <c r="Y32"/>
  <c r="Y166"/>
  <c r="AA120"/>
  <c r="Y120"/>
  <c r="AA111"/>
  <c r="Y111"/>
  <c r="X300"/>
  <c r="X109"/>
  <c r="X165"/>
  <c r="X146"/>
  <c r="X93"/>
  <c r="Y171"/>
  <c r="T82" i="2"/>
  <c r="T261"/>
  <c r="T114"/>
  <c r="T171"/>
  <c r="T34"/>
  <c r="L8"/>
  <c r="N8"/>
  <c r="Y8" s="1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Q21"/>
  <c r="P22"/>
  <c r="Q22"/>
  <c r="P23"/>
  <c r="Q23"/>
  <c r="P24"/>
  <c r="Q24"/>
  <c r="P25"/>
  <c r="Q25"/>
  <c r="P27"/>
  <c r="Q27"/>
  <c r="P28"/>
  <c r="Q28"/>
  <c r="P29"/>
  <c r="Q29"/>
  <c r="P32"/>
  <c r="Q32"/>
  <c r="P33"/>
  <c r="Q33"/>
  <c r="P36"/>
  <c r="Q36"/>
  <c r="P37"/>
  <c r="Q37"/>
  <c r="P38"/>
  <c r="Q38"/>
  <c r="P39"/>
  <c r="Q39"/>
  <c r="P40"/>
  <c r="Q40"/>
  <c r="P42"/>
  <c r="Q42"/>
  <c r="P43"/>
  <c r="Q43"/>
  <c r="P44"/>
  <c r="Q44"/>
  <c r="P46"/>
  <c r="P51"/>
  <c r="Q51"/>
  <c r="P53"/>
  <c r="Q53"/>
  <c r="P54"/>
  <c r="Q54"/>
  <c r="P55"/>
  <c r="Q55"/>
  <c r="P56"/>
  <c r="Q56"/>
  <c r="P57"/>
  <c r="Q57"/>
  <c r="P59"/>
  <c r="Q59"/>
  <c r="P60"/>
  <c r="Q60"/>
  <c r="P61"/>
  <c r="Q61"/>
  <c r="P62"/>
  <c r="Q62"/>
  <c r="P63"/>
  <c r="Q63"/>
  <c r="P64"/>
  <c r="Q64"/>
  <c r="P65"/>
  <c r="Q65"/>
  <c r="P66"/>
  <c r="Q66"/>
  <c r="P68"/>
  <c r="Q68"/>
  <c r="P69"/>
  <c r="Q69"/>
  <c r="P70"/>
  <c r="Q70"/>
  <c r="P71"/>
  <c r="Q71"/>
  <c r="P75"/>
  <c r="Q75"/>
  <c r="Q76"/>
  <c r="P77"/>
  <c r="Q77"/>
  <c r="P79"/>
  <c r="Q79"/>
  <c r="Q80"/>
  <c r="P81"/>
  <c r="Q81"/>
  <c r="P83"/>
  <c r="Q83"/>
  <c r="P86"/>
  <c r="Q86"/>
  <c r="P90"/>
  <c r="Q90"/>
  <c r="P91"/>
  <c r="Q91"/>
  <c r="P92"/>
  <c r="Q92"/>
  <c r="P93"/>
  <c r="Q93"/>
  <c r="P94"/>
  <c r="Q94"/>
  <c r="P95"/>
  <c r="Q95"/>
  <c r="P97"/>
  <c r="Q97"/>
  <c r="P98"/>
  <c r="Q98"/>
  <c r="P99"/>
  <c r="Q99"/>
  <c r="P100"/>
  <c r="Q100"/>
  <c r="P101"/>
  <c r="Q101"/>
  <c r="Q102"/>
  <c r="P103"/>
  <c r="Q103"/>
  <c r="P104"/>
  <c r="Q104"/>
  <c r="Q105"/>
  <c r="P106"/>
  <c r="Q106"/>
  <c r="P108"/>
  <c r="Q108"/>
  <c r="Q109"/>
  <c r="P110"/>
  <c r="Q110"/>
  <c r="P111"/>
  <c r="Q111"/>
  <c r="P112"/>
  <c r="Q112"/>
  <c r="P113"/>
  <c r="Q113"/>
  <c r="P116"/>
  <c r="Q116"/>
  <c r="P117"/>
  <c r="Q117"/>
  <c r="P118"/>
  <c r="Q118"/>
  <c r="P119"/>
  <c r="Q119"/>
  <c r="P120"/>
  <c r="Q120"/>
  <c r="P122"/>
  <c r="Q122"/>
  <c r="P123"/>
  <c r="Q123"/>
  <c r="P124"/>
  <c r="Q124"/>
  <c r="P125"/>
  <c r="Q125"/>
  <c r="P127"/>
  <c r="Q127"/>
  <c r="P128"/>
  <c r="Q128"/>
  <c r="P129"/>
  <c r="Q129"/>
  <c r="P130"/>
  <c r="Q130"/>
  <c r="P131"/>
  <c r="Q131"/>
  <c r="P132"/>
  <c r="Q132"/>
  <c r="P133"/>
  <c r="Q133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8"/>
  <c r="Q148"/>
  <c r="P151"/>
  <c r="Q151"/>
  <c r="P152"/>
  <c r="Q152"/>
  <c r="P153"/>
  <c r="Q153"/>
  <c r="P154"/>
  <c r="Q154"/>
  <c r="P155"/>
  <c r="Q155"/>
  <c r="Q156"/>
  <c r="P157"/>
  <c r="Q157"/>
  <c r="P158"/>
  <c r="Q158"/>
  <c r="P159"/>
  <c r="Q159"/>
  <c r="P160"/>
  <c r="Q160"/>
  <c r="P161"/>
  <c r="Q161"/>
  <c r="P163"/>
  <c r="Q163"/>
  <c r="P164"/>
  <c r="Q164"/>
  <c r="P165"/>
  <c r="Q165"/>
  <c r="P166"/>
  <c r="Q166"/>
  <c r="P167"/>
  <c r="Q167"/>
  <c r="P168"/>
  <c r="Q168"/>
  <c r="P169"/>
  <c r="Q169"/>
  <c r="P170"/>
  <c r="Q170"/>
  <c r="P173"/>
  <c r="Q173"/>
  <c r="P175"/>
  <c r="Q175"/>
  <c r="P176"/>
  <c r="Q176"/>
  <c r="P178"/>
  <c r="Q178"/>
  <c r="P180"/>
  <c r="Q180"/>
  <c r="P181"/>
  <c r="Q181"/>
  <c r="P182"/>
  <c r="Q182"/>
  <c r="P184"/>
  <c r="Q184"/>
  <c r="P185"/>
  <c r="Q185"/>
  <c r="P186"/>
  <c r="Q186"/>
  <c r="P188"/>
  <c r="Q188"/>
  <c r="P189"/>
  <c r="Q189"/>
  <c r="P190"/>
  <c r="Q190"/>
  <c r="P192"/>
  <c r="Q192"/>
  <c r="P194"/>
  <c r="Q194"/>
  <c r="P195"/>
  <c r="Q195"/>
  <c r="P196"/>
  <c r="P198"/>
  <c r="Q198"/>
  <c r="P199"/>
  <c r="Q199"/>
  <c r="P201"/>
  <c r="Q201"/>
  <c r="P203"/>
  <c r="Q203"/>
  <c r="P204"/>
  <c r="P205"/>
  <c r="Q205"/>
  <c r="P207"/>
  <c r="Q207"/>
  <c r="P208"/>
  <c r="Q208"/>
  <c r="P209"/>
  <c r="Q209"/>
  <c r="P210"/>
  <c r="Q210"/>
  <c r="P211"/>
  <c r="Q211"/>
  <c r="P212"/>
  <c r="Q212"/>
  <c r="P213"/>
  <c r="Q213"/>
  <c r="P214"/>
  <c r="Q214"/>
  <c r="P215"/>
  <c r="Q215"/>
  <c r="P216"/>
  <c r="Q216"/>
  <c r="P217"/>
  <c r="Q217"/>
  <c r="P219"/>
  <c r="Q219"/>
  <c r="P221"/>
  <c r="Q221"/>
  <c r="P222"/>
  <c r="Q222"/>
  <c r="P223"/>
  <c r="Q223"/>
  <c r="P225"/>
  <c r="Q225"/>
  <c r="P226"/>
  <c r="Q226"/>
  <c r="P228"/>
  <c r="Q228"/>
  <c r="P232"/>
  <c r="Q232"/>
  <c r="P233"/>
  <c r="Q233"/>
  <c r="P235"/>
  <c r="Q235"/>
  <c r="P237"/>
  <c r="Q237"/>
  <c r="P238"/>
  <c r="Q238"/>
  <c r="P240"/>
  <c r="Q240"/>
  <c r="P241"/>
  <c r="Q241"/>
  <c r="P242"/>
  <c r="Q242"/>
  <c r="P243"/>
  <c r="Q243"/>
  <c r="P244"/>
  <c r="Q244"/>
  <c r="P246"/>
  <c r="Q246"/>
  <c r="Q247"/>
  <c r="P248"/>
  <c r="Q248"/>
  <c r="P253"/>
  <c r="Q253"/>
  <c r="P255"/>
  <c r="Q255"/>
  <c r="P256"/>
  <c r="Q256"/>
  <c r="P258"/>
  <c r="Q258"/>
  <c r="P259"/>
  <c r="Q259"/>
  <c r="P260"/>
  <c r="Q260"/>
  <c r="P263"/>
  <c r="Q263"/>
  <c r="P264"/>
  <c r="Q264"/>
  <c r="P266"/>
  <c r="Q266"/>
  <c r="P267"/>
  <c r="Q267"/>
  <c r="P269"/>
  <c r="Q269"/>
  <c r="P270"/>
  <c r="Q270"/>
  <c r="P271"/>
  <c r="Q271"/>
  <c r="P272"/>
  <c r="Q272"/>
  <c r="P273"/>
  <c r="Q273"/>
  <c r="P274"/>
  <c r="Q274"/>
  <c r="P275"/>
  <c r="Q275"/>
  <c r="P276"/>
  <c r="Q276"/>
  <c r="P277"/>
  <c r="Q277"/>
  <c r="P278"/>
  <c r="Q278"/>
  <c r="P279"/>
  <c r="Q279"/>
  <c r="P280"/>
  <c r="Q280"/>
  <c r="P281"/>
  <c r="Q281"/>
  <c r="Q282"/>
  <c r="P283"/>
  <c r="Q283"/>
  <c r="P284"/>
  <c r="Q284"/>
  <c r="P285"/>
  <c r="Q285"/>
  <c r="P286"/>
  <c r="Q286"/>
  <c r="P287"/>
  <c r="Q287"/>
  <c r="P289"/>
  <c r="Q289"/>
  <c r="P292"/>
  <c r="Q292"/>
  <c r="P293"/>
  <c r="Q293"/>
  <c r="P294"/>
  <c r="P296"/>
  <c r="Q296"/>
  <c r="Q297"/>
  <c r="P298"/>
  <c r="Q298"/>
  <c r="P299"/>
  <c r="Q299"/>
  <c r="P300"/>
  <c r="Q300"/>
  <c r="P301"/>
  <c r="Q301"/>
  <c r="P302"/>
  <c r="Q302"/>
  <c r="P303"/>
  <c r="Q303"/>
  <c r="P307"/>
  <c r="Q307"/>
  <c r="P312"/>
  <c r="Q312"/>
  <c r="P313"/>
  <c r="Q313"/>
  <c r="P314"/>
  <c r="Q314"/>
  <c r="P315"/>
  <c r="Q315"/>
  <c r="P316"/>
  <c r="Q316"/>
  <c r="P317"/>
  <c r="Q317"/>
  <c r="P318"/>
  <c r="Q318"/>
  <c r="P323"/>
  <c r="Q323"/>
  <c r="P324"/>
  <c r="Q324"/>
  <c r="P325"/>
  <c r="Q325"/>
  <c r="P326"/>
  <c r="Q326"/>
  <c r="P327"/>
  <c r="Q327"/>
  <c r="P328"/>
  <c r="Q328"/>
  <c r="P330"/>
  <c r="Q330"/>
  <c r="P331"/>
  <c r="Q331"/>
  <c r="P332"/>
  <c r="Q332"/>
  <c r="R332"/>
  <c r="P333"/>
  <c r="Q333"/>
  <c r="R333"/>
  <c r="P336"/>
  <c r="Q336"/>
  <c r="P282"/>
  <c r="P247"/>
  <c r="U308" i="1"/>
  <c r="T280" i="4" l="1"/>
  <c r="T68"/>
  <c r="T302"/>
  <c r="T271"/>
  <c r="T336"/>
  <c r="T163"/>
  <c r="T133"/>
  <c r="T242"/>
  <c r="T53"/>
  <c r="T178"/>
  <c r="T97"/>
  <c r="T154"/>
  <c r="T99"/>
  <c r="T135"/>
  <c r="T201"/>
  <c r="T247"/>
  <c r="T307"/>
  <c r="T160"/>
  <c r="T314"/>
  <c r="T246"/>
  <c r="T281"/>
  <c r="T86"/>
  <c r="T243"/>
  <c r="T64"/>
  <c r="T82"/>
  <c r="T219"/>
  <c r="T138"/>
  <c r="T241"/>
  <c r="T292"/>
  <c r="T256"/>
  <c r="T215"/>
  <c r="T300"/>
  <c r="T164"/>
  <c r="T294"/>
  <c r="T185"/>
  <c r="T301"/>
  <c r="T253"/>
  <c r="T269"/>
  <c r="T39"/>
  <c r="T332"/>
  <c r="T159"/>
  <c r="T325"/>
  <c r="T316"/>
  <c r="T123"/>
  <c r="T324"/>
  <c r="T176"/>
  <c r="T18"/>
  <c r="T71"/>
  <c r="T62"/>
  <c r="T226"/>
  <c r="T287"/>
  <c r="T211"/>
  <c r="T173"/>
  <c r="T59"/>
  <c r="T140"/>
  <c r="T120"/>
  <c r="T156"/>
  <c r="T213"/>
  <c r="T16"/>
  <c r="T273"/>
  <c r="T270"/>
  <c r="T223"/>
  <c r="T83"/>
  <c r="T13"/>
  <c r="T112"/>
  <c r="T330"/>
  <c r="T289"/>
  <c r="T222"/>
  <c r="T103"/>
  <c r="T43"/>
  <c r="T20"/>
  <c r="T79"/>
  <c r="T278"/>
  <c r="T129"/>
  <c r="T212"/>
  <c r="T32"/>
  <c r="T286"/>
  <c r="T283"/>
  <c r="T146"/>
  <c r="T170"/>
  <c r="T312"/>
  <c r="T255"/>
  <c r="T266"/>
  <c r="T210"/>
  <c r="T331"/>
  <c r="T93"/>
  <c r="T15"/>
  <c r="T175"/>
  <c r="T94"/>
  <c r="T293"/>
  <c r="T61"/>
  <c r="T66"/>
  <c r="T131"/>
  <c r="T313"/>
  <c r="T77"/>
  <c r="T46"/>
  <c r="T24"/>
  <c r="T110"/>
  <c r="T10"/>
  <c r="T203"/>
  <c r="T17"/>
  <c r="T128"/>
  <c r="T165"/>
  <c r="T282"/>
  <c r="T275"/>
  <c r="T267"/>
  <c r="T285"/>
  <c r="T34"/>
  <c r="T105"/>
  <c r="T274"/>
  <c r="T333"/>
  <c r="T122"/>
  <c r="T11"/>
  <c r="T326"/>
  <c r="Z29"/>
  <c r="T139"/>
  <c r="T136"/>
  <c r="T101"/>
  <c r="T328"/>
  <c r="T69"/>
  <c r="S339"/>
  <c r="T145"/>
  <c r="T216"/>
  <c r="T70"/>
  <c r="T189"/>
  <c r="T63"/>
  <c r="T214"/>
  <c r="T277"/>
  <c r="T315"/>
  <c r="T284"/>
  <c r="T244"/>
  <c r="T42"/>
  <c r="T169"/>
  <c r="T225"/>
  <c r="T276"/>
  <c r="T195"/>
  <c r="T37"/>
  <c r="T318"/>
  <c r="S232"/>
  <c r="T232" s="1"/>
  <c r="T118"/>
  <c r="T258"/>
  <c r="T14"/>
  <c r="S29"/>
  <c r="T29" s="1"/>
  <c r="T209"/>
  <c r="T44"/>
  <c r="T168"/>
  <c r="T279"/>
  <c r="T167"/>
  <c r="T298"/>
  <c r="T204"/>
  <c r="T272"/>
  <c r="T28"/>
  <c r="T108"/>
  <c r="T327"/>
  <c r="T60"/>
  <c r="T153"/>
  <c r="T91"/>
  <c r="R339"/>
  <c r="T116"/>
  <c r="T144"/>
  <c r="T217"/>
  <c r="T221"/>
  <c r="T12"/>
  <c r="T111"/>
  <c r="T311"/>
  <c r="T208"/>
  <c r="T130"/>
  <c r="T323"/>
  <c r="T157"/>
  <c r="T190"/>
  <c r="Z307"/>
  <c r="Z76"/>
  <c r="Z196"/>
  <c r="Z102"/>
  <c r="Z33"/>
  <c r="Z246"/>
  <c r="AA210"/>
  <c r="AA296"/>
  <c r="Z161"/>
  <c r="AA17"/>
  <c r="Z75"/>
  <c r="Z52"/>
  <c r="Z331"/>
  <c r="Z53"/>
  <c r="Z77"/>
  <c r="Z173"/>
  <c r="AA256"/>
  <c r="Z26"/>
  <c r="Z36"/>
  <c r="Z56"/>
  <c r="Z239"/>
  <c r="Z42"/>
  <c r="Z243"/>
  <c r="Z103"/>
  <c r="Z268"/>
  <c r="Z301"/>
  <c r="Z315"/>
  <c r="AA278"/>
  <c r="Z130"/>
  <c r="Z228"/>
  <c r="Z169"/>
  <c r="Z147"/>
  <c r="Z141"/>
  <c r="Z159"/>
  <c r="Z78"/>
  <c r="Z97"/>
  <c r="Z327"/>
  <c r="Z63"/>
  <c r="Z160"/>
  <c r="Z162"/>
  <c r="Z163"/>
  <c r="Z143"/>
  <c r="Z284"/>
  <c r="Z330"/>
  <c r="Z298"/>
  <c r="Z174"/>
  <c r="AA13"/>
  <c r="AA81"/>
  <c r="AA144"/>
  <c r="AA190"/>
  <c r="Z151"/>
  <c r="Z131"/>
  <c r="Z67"/>
  <c r="Z328"/>
  <c r="Z277"/>
  <c r="AA137"/>
  <c r="Z201"/>
  <c r="Z183"/>
  <c r="Z184"/>
  <c r="Z232"/>
  <c r="Z60"/>
  <c r="Z255"/>
  <c r="Z188"/>
  <c r="Z193"/>
  <c r="Z325"/>
  <c r="Z9"/>
  <c r="Z40"/>
  <c r="Z311"/>
  <c r="Z119"/>
  <c r="Z260"/>
  <c r="Z100"/>
  <c r="Z140"/>
  <c r="Z165"/>
  <c r="AA303"/>
  <c r="AA24"/>
  <c r="Z332"/>
  <c r="Z294"/>
  <c r="Z142"/>
  <c r="Z287"/>
  <c r="Z333"/>
  <c r="Z186"/>
  <c r="Z316"/>
  <c r="Z68"/>
  <c r="Z275"/>
  <c r="AA15"/>
  <c r="AA138"/>
  <c r="Z253"/>
  <c r="AA171"/>
  <c r="Z109"/>
  <c r="AA166"/>
  <c r="AA241"/>
  <c r="Z207"/>
  <c r="Z199"/>
  <c r="Z106"/>
  <c r="Z218"/>
  <c r="AA269"/>
  <c r="Z158"/>
  <c r="Z59"/>
  <c r="Z107"/>
  <c r="Z135"/>
  <c r="Z185"/>
  <c r="Z220"/>
  <c r="AA167"/>
  <c r="Z93"/>
  <c r="Z300"/>
  <c r="AA272"/>
  <c r="AA192"/>
  <c r="AA217"/>
  <c r="Z205"/>
  <c r="Z178"/>
  <c r="Z317"/>
  <c r="AA216"/>
  <c r="AA281"/>
  <c r="Z257"/>
  <c r="AA266"/>
  <c r="AA128"/>
  <c r="Z118"/>
  <c r="AA280"/>
  <c r="Z153"/>
  <c r="Z146"/>
  <c r="AA34"/>
  <c r="AA79"/>
  <c r="Z123"/>
  <c r="Z116"/>
  <c r="Z288"/>
  <c r="AA208"/>
  <c r="Z312"/>
  <c r="Z91"/>
  <c r="AA14"/>
  <c r="Z66"/>
  <c r="Z194"/>
  <c r="Z195"/>
  <c r="Z259"/>
  <c r="AA129"/>
  <c r="AA69"/>
  <c r="AA209"/>
  <c r="Z124"/>
  <c r="Z222"/>
  <c r="Z57"/>
  <c r="Z155"/>
  <c r="Z292"/>
  <c r="Z168"/>
  <c r="Z111"/>
  <c r="Z170"/>
  <c r="AA279"/>
  <c r="AA10"/>
  <c r="AA276"/>
  <c r="AA20"/>
  <c r="AA70"/>
  <c r="Z264"/>
  <c r="Z263"/>
  <c r="Z244"/>
  <c r="AA213"/>
  <c r="Z112"/>
  <c r="Z132"/>
  <c r="Z126"/>
  <c r="Z32"/>
  <c r="Z295"/>
  <c r="Z84"/>
  <c r="Z267"/>
  <c r="Z145"/>
  <c r="Z299"/>
  <c r="Z261"/>
  <c r="Z43"/>
  <c r="Z37"/>
  <c r="Z41"/>
  <c r="AA271"/>
  <c r="AA240"/>
  <c r="Z95"/>
  <c r="Z226"/>
  <c r="Z254"/>
  <c r="Z46"/>
  <c r="Z289"/>
  <c r="AA82"/>
  <c r="AA139"/>
  <c r="AA211"/>
  <c r="Z242"/>
  <c r="AA16"/>
  <c r="Z54"/>
  <c r="Z38"/>
  <c r="Z179"/>
  <c r="Z223"/>
  <c r="Z94"/>
  <c r="Z224"/>
  <c r="Z80"/>
  <c r="Z177"/>
  <c r="AA189"/>
  <c r="AA214"/>
  <c r="AA270"/>
  <c r="AA18"/>
  <c r="Z90"/>
  <c r="Z247"/>
  <c r="Z302"/>
  <c r="Z113"/>
  <c r="Z175"/>
  <c r="AA12"/>
  <c r="AA215"/>
  <c r="Z62"/>
  <c r="Z98"/>
  <c r="Z206"/>
  <c r="Z176"/>
  <c r="Z324"/>
  <c r="AA11"/>
  <c r="Z286"/>
  <c r="Z45"/>
  <c r="AA136"/>
  <c r="Z227"/>
  <c r="Z96"/>
  <c r="Z28"/>
  <c r="Z125"/>
  <c r="Z234"/>
  <c r="Z236"/>
  <c r="Z258"/>
  <c r="Z87"/>
  <c r="AA212"/>
  <c r="AA285"/>
  <c r="Z273"/>
  <c r="Z318"/>
  <c r="Z282"/>
  <c r="Z105"/>
  <c r="Z65"/>
  <c r="Z92"/>
  <c r="Z148"/>
  <c r="P21" i="2"/>
  <c r="X8"/>
  <c r="G339"/>
  <c r="I339"/>
  <c r="H339"/>
  <c r="M8"/>
  <c r="L8" i="4" s="1"/>
  <c r="O8" i="2"/>
  <c r="Q8"/>
  <c r="P311"/>
  <c r="P339" s="1"/>
  <c r="R69"/>
  <c r="R124"/>
  <c r="R263"/>
  <c r="Q204"/>
  <c r="Q311"/>
  <c r="Q339" s="1"/>
  <c r="P297"/>
  <c r="P102"/>
  <c r="P80"/>
  <c r="S32"/>
  <c r="S122"/>
  <c r="Q46"/>
  <c r="R312"/>
  <c r="Q294"/>
  <c r="R221"/>
  <c r="R324"/>
  <c r="Q196"/>
  <c r="R122"/>
  <c r="R178"/>
  <c r="R95"/>
  <c r="R112"/>
  <c r="R194"/>
  <c r="R228"/>
  <c r="R259"/>
  <c r="P8"/>
  <c r="R151"/>
  <c r="R175"/>
  <c r="R190"/>
  <c r="S112"/>
  <c r="R328"/>
  <c r="R185"/>
  <c r="R316"/>
  <c r="R32"/>
  <c r="S55"/>
  <c r="R83"/>
  <c r="R109"/>
  <c r="R123"/>
  <c r="S328"/>
  <c r="R23"/>
  <c r="R86"/>
  <c r="R132"/>
  <c r="S324"/>
  <c r="S316"/>
  <c r="S263"/>
  <c r="S259"/>
  <c r="S184"/>
  <c r="S178"/>
  <c r="S175"/>
  <c r="S165"/>
  <c r="S164"/>
  <c r="S95"/>
  <c r="S83"/>
  <c r="R70"/>
  <c r="R158"/>
  <c r="R189"/>
  <c r="R205"/>
  <c r="S24"/>
  <c r="S333"/>
  <c r="S228"/>
  <c r="S190"/>
  <c r="S33"/>
  <c r="S194"/>
  <c r="S23"/>
  <c r="S70"/>
  <c r="S132"/>
  <c r="S272"/>
  <c r="S312"/>
  <c r="S317"/>
  <c r="S79"/>
  <c r="S176"/>
  <c r="S214"/>
  <c r="S297"/>
  <c r="S102"/>
  <c r="S57"/>
  <c r="S68"/>
  <c r="S77"/>
  <c r="S113"/>
  <c r="S294"/>
  <c r="S327"/>
  <c r="S169"/>
  <c r="S296"/>
  <c r="S298"/>
  <c r="S302"/>
  <c r="S325"/>
  <c r="S332"/>
  <c r="S315"/>
  <c r="S330"/>
  <c r="S241"/>
  <c r="S273"/>
  <c r="S292"/>
  <c r="S313"/>
  <c r="S323"/>
  <c r="S336"/>
  <c r="R44"/>
  <c r="R24"/>
  <c r="R37"/>
  <c r="S56"/>
  <c r="R56"/>
  <c r="R76"/>
  <c r="S76"/>
  <c r="S105"/>
  <c r="R105"/>
  <c r="R33"/>
  <c r="S25"/>
  <c r="R25"/>
  <c r="R55"/>
  <c r="R77"/>
  <c r="S326"/>
  <c r="R326"/>
  <c r="R241"/>
  <c r="S123"/>
  <c r="R313"/>
  <c r="R36"/>
  <c r="R38"/>
  <c r="R57"/>
  <c r="R68"/>
  <c r="S69"/>
  <c r="R79"/>
  <c r="S86"/>
  <c r="R113"/>
  <c r="S131"/>
  <c r="R131"/>
  <c r="S163"/>
  <c r="S116"/>
  <c r="R116"/>
  <c r="S109"/>
  <c r="S124"/>
  <c r="R176"/>
  <c r="S158"/>
  <c r="R214"/>
  <c r="R240"/>
  <c r="S240"/>
  <c r="R292"/>
  <c r="R336"/>
  <c r="S151"/>
  <c r="S189"/>
  <c r="S274"/>
  <c r="R274"/>
  <c r="R302"/>
  <c r="S318"/>
  <c r="R318"/>
  <c r="R330"/>
  <c r="S314"/>
  <c r="R314"/>
  <c r="R325"/>
  <c r="S221"/>
  <c r="R273"/>
  <c r="R294"/>
  <c r="R317"/>
  <c r="S331"/>
  <c r="R331"/>
  <c r="R311"/>
  <c r="R315"/>
  <c r="R323"/>
  <c r="R327"/>
  <c r="AA8" l="1"/>
  <c r="N8" i="4"/>
  <c r="O8" s="1"/>
  <c r="R8" s="1"/>
  <c r="M8"/>
  <c r="V339"/>
  <c r="T339"/>
  <c r="Z8" i="2"/>
  <c r="T194"/>
  <c r="T221"/>
  <c r="T32"/>
  <c r="T175"/>
  <c r="T112"/>
  <c r="T312"/>
  <c r="T324"/>
  <c r="T124"/>
  <c r="T122"/>
  <c r="T259"/>
  <c r="T263"/>
  <c r="T86"/>
  <c r="H340"/>
  <c r="T190"/>
  <c r="T292"/>
  <c r="T113"/>
  <c r="T326"/>
  <c r="T178"/>
  <c r="T328"/>
  <c r="T151"/>
  <c r="T332"/>
  <c r="T189"/>
  <c r="T228"/>
  <c r="T83"/>
  <c r="T316"/>
  <c r="T132"/>
  <c r="T333"/>
  <c r="T95"/>
  <c r="T315"/>
  <c r="T77"/>
  <c r="T55"/>
  <c r="T123"/>
  <c r="T214"/>
  <c r="T70"/>
  <c r="T24"/>
  <c r="T273"/>
  <c r="T336"/>
  <c r="T33"/>
  <c r="T274"/>
  <c r="T68"/>
  <c r="T158"/>
  <c r="T327"/>
  <c r="T79"/>
  <c r="T313"/>
  <c r="T23"/>
  <c r="T331"/>
  <c r="T318"/>
  <c r="T330"/>
  <c r="T317"/>
  <c r="T240"/>
  <c r="T176"/>
  <c r="T131"/>
  <c r="T56"/>
  <c r="T325"/>
  <c r="T302"/>
  <c r="T116"/>
  <c r="T57"/>
  <c r="T323"/>
  <c r="T294"/>
  <c r="T314"/>
  <c r="T241"/>
  <c r="T25"/>
  <c r="T69"/>
  <c r="P8" i="4" l="1"/>
  <c r="S8"/>
  <c r="Q8"/>
  <c r="Y8"/>
  <c r="X8"/>
  <c r="AA8"/>
  <c r="T8" l="1"/>
  <c r="Z8"/>
  <c r="R296" i="2"/>
  <c r="T296" s="1"/>
  <c r="R285"/>
  <c r="R298"/>
  <c r="T298" s="1"/>
  <c r="R163"/>
  <c r="T163" s="1"/>
  <c r="R156"/>
  <c r="S156"/>
  <c r="R297"/>
  <c r="T297" s="1"/>
  <c r="S157"/>
  <c r="R157" l="1"/>
  <c r="T157" s="1"/>
  <c r="R165"/>
  <c r="T165" s="1"/>
  <c r="R164"/>
  <c r="T164" s="1"/>
  <c r="Q311" i="1"/>
  <c r="Q312"/>
  <c r="T312" s="1"/>
  <c r="Q313"/>
  <c r="T313" s="1"/>
  <c r="Q314"/>
  <c r="T314" s="1"/>
  <c r="Q315"/>
  <c r="T315" s="1"/>
  <c r="Q316"/>
  <c r="T316" s="1"/>
  <c r="Q317"/>
  <c r="T317" s="1"/>
  <c r="Q318"/>
  <c r="T318" s="1"/>
  <c r="Q323"/>
  <c r="T323" s="1"/>
  <c r="Q324"/>
  <c r="T324" s="1"/>
  <c r="Q325"/>
  <c r="T325" s="1"/>
  <c r="Q326"/>
  <c r="T326" s="1"/>
  <c r="Q327"/>
  <c r="T327" s="1"/>
  <c r="Q328"/>
  <c r="T328" s="1"/>
  <c r="Q330"/>
  <c r="T330" s="1"/>
  <c r="Q331"/>
  <c r="T331" s="1"/>
  <c r="Q332"/>
  <c r="T332" s="1"/>
  <c r="Q333"/>
  <c r="T333" s="1"/>
  <c r="Q336"/>
  <c r="T336" s="1"/>
  <c r="P339" l="1"/>
  <c r="P340" s="1"/>
  <c r="Q339"/>
  <c r="S111" i="2" l="1"/>
  <c r="S185"/>
  <c r="T185" s="1"/>
  <c r="S110"/>
  <c r="R169" l="1"/>
  <c r="T169" s="1"/>
  <c r="R111"/>
  <c r="T111" s="1"/>
  <c r="S303"/>
  <c r="R110"/>
  <c r="T110" s="1"/>
  <c r="S138" l="1"/>
  <c r="S44"/>
  <c r="T44" s="1"/>
  <c r="S28"/>
  <c r="S271"/>
  <c r="S94"/>
  <c r="S279"/>
  <c r="S280"/>
  <c r="S223"/>
  <c r="S170"/>
  <c r="S282"/>
  <c r="S205"/>
  <c r="T205" s="1"/>
  <c r="R303"/>
  <c r="T303" s="1"/>
  <c r="S146"/>
  <c r="S137"/>
  <c r="S130"/>
  <c r="S287"/>
  <c r="S27"/>
  <c r="S127"/>
  <c r="S128"/>
  <c r="S181"/>
  <c r="S98"/>
  <c r="S139"/>
  <c r="S136"/>
  <c r="S133"/>
  <c r="S129"/>
  <c r="S140"/>
  <c r="S276"/>
  <c r="S219"/>
  <c r="S269"/>
  <c r="S270"/>
  <c r="S253"/>
  <c r="S182"/>
  <c r="S256"/>
  <c r="S281"/>
  <c r="S278"/>
  <c r="S198"/>
  <c r="S275"/>
  <c r="S134"/>
  <c r="S152" l="1"/>
  <c r="R133"/>
  <c r="T133" s="1"/>
  <c r="S293"/>
  <c r="S301"/>
  <c r="S119"/>
  <c r="S235"/>
  <c r="S237"/>
  <c r="R281"/>
  <c r="T281" s="1"/>
  <c r="R27"/>
  <c r="T27" s="1"/>
  <c r="R181"/>
  <c r="T181" s="1"/>
  <c r="R130"/>
  <c r="T130" s="1"/>
  <c r="R129"/>
  <c r="T129" s="1"/>
  <c r="R146"/>
  <c r="T146" s="1"/>
  <c r="R282"/>
  <c r="T282" s="1"/>
  <c r="R182"/>
  <c r="T182" s="1"/>
  <c r="R269"/>
  <c r="T269" s="1"/>
  <c r="R140"/>
  <c r="T140" s="1"/>
  <c r="R127"/>
  <c r="T127" s="1"/>
  <c r="S40"/>
  <c r="S53"/>
  <c r="R272"/>
  <c r="T272" s="1"/>
  <c r="R98"/>
  <c r="T98" s="1"/>
  <c r="R280"/>
  <c r="T280" s="1"/>
  <c r="R137"/>
  <c r="T137" s="1"/>
  <c r="S118"/>
  <c r="S225"/>
  <c r="S203"/>
  <c r="S125"/>
  <c r="S283"/>
  <c r="R275"/>
  <c r="T275" s="1"/>
  <c r="R278"/>
  <c r="T278" s="1"/>
  <c r="R138"/>
  <c r="T138" s="1"/>
  <c r="R276"/>
  <c r="T276" s="1"/>
  <c r="R198"/>
  <c r="T198" s="1"/>
  <c r="R139"/>
  <c r="T139" s="1"/>
  <c r="R28"/>
  <c r="T28" s="1"/>
  <c r="R170"/>
  <c r="T170" s="1"/>
  <c r="R256"/>
  <c r="T256" s="1"/>
  <c r="R270"/>
  <c r="T270" s="1"/>
  <c r="R94"/>
  <c r="T94" s="1"/>
  <c r="S168"/>
  <c r="S59"/>
  <c r="R287"/>
  <c r="T287" s="1"/>
  <c r="S153"/>
  <c r="S154"/>
  <c r="S267"/>
  <c r="S142"/>
  <c r="R271"/>
  <c r="T271" s="1"/>
  <c r="R223"/>
  <c r="T223" s="1"/>
  <c r="R219"/>
  <c r="T219" s="1"/>
  <c r="R136"/>
  <c r="T136" s="1"/>
  <c r="R253"/>
  <c r="T253" s="1"/>
  <c r="R128"/>
  <c r="T128" s="1"/>
  <c r="R134"/>
  <c r="T134" s="1"/>
  <c r="R279"/>
  <c r="T279" s="1"/>
  <c r="R168" l="1"/>
  <c r="T168" s="1"/>
  <c r="R119"/>
  <c r="T119" s="1"/>
  <c r="R125"/>
  <c r="T125" s="1"/>
  <c r="S81"/>
  <c r="S246"/>
  <c r="R235"/>
  <c r="T235" s="1"/>
  <c r="R301"/>
  <c r="T301" s="1"/>
  <c r="R59"/>
  <c r="T59" s="1"/>
  <c r="R53"/>
  <c r="T53" s="1"/>
  <c r="R154"/>
  <c r="T154" s="1"/>
  <c r="R267"/>
  <c r="T267" s="1"/>
  <c r="R142"/>
  <c r="T142" s="1"/>
  <c r="R153"/>
  <c r="T153" s="1"/>
  <c r="R118"/>
  <c r="T118" s="1"/>
  <c r="R283"/>
  <c r="T283" s="1"/>
  <c r="R237"/>
  <c r="T237" s="1"/>
  <c r="R293"/>
  <c r="T293" s="1"/>
  <c r="S247"/>
  <c r="S226"/>
  <c r="S192"/>
  <c r="R40"/>
  <c r="T40" s="1"/>
  <c r="R225"/>
  <c r="T225" s="1"/>
  <c r="R152"/>
  <c r="T152" s="1"/>
  <c r="R203"/>
  <c r="T203" s="1"/>
  <c r="R192" l="1"/>
  <c r="T192" s="1"/>
  <c r="R246"/>
  <c r="T246" s="1"/>
  <c r="R81"/>
  <c r="T81" s="1"/>
  <c r="S213"/>
  <c r="S217"/>
  <c r="R226"/>
  <c r="T226" s="1"/>
  <c r="R247"/>
  <c r="T247" s="1"/>
  <c r="S211" l="1"/>
  <c r="R213"/>
  <c r="T213" s="1"/>
  <c r="S216"/>
  <c r="S210"/>
  <c r="S212"/>
  <c r="R217"/>
  <c r="T217" s="1"/>
  <c r="S39" l="1"/>
  <c r="S141"/>
  <c r="S12"/>
  <c r="S14"/>
  <c r="S16"/>
  <c r="S18"/>
  <c r="S20"/>
  <c r="S22"/>
  <c r="R211"/>
  <c r="T211" s="1"/>
  <c r="S80"/>
  <c r="S135"/>
  <c r="S207"/>
  <c r="S11"/>
  <c r="S209"/>
  <c r="R212"/>
  <c r="T212" s="1"/>
  <c r="R216"/>
  <c r="T216" s="1"/>
  <c r="S108"/>
  <c r="S258"/>
  <c r="S248"/>
  <c r="S277"/>
  <c r="S10"/>
  <c r="S13"/>
  <c r="S15"/>
  <c r="S17"/>
  <c r="S19"/>
  <c r="S21"/>
  <c r="S215"/>
  <c r="S208"/>
  <c r="R210"/>
  <c r="T210" s="1"/>
  <c r="S242" l="1"/>
  <c r="R108"/>
  <c r="T108" s="1"/>
  <c r="R20"/>
  <c r="T20" s="1"/>
  <c r="R11"/>
  <c r="T11" s="1"/>
  <c r="S243"/>
  <c r="R207"/>
  <c r="T207" s="1"/>
  <c r="P109"/>
  <c r="T109" s="1"/>
  <c r="R8"/>
  <c r="R19"/>
  <c r="T19" s="1"/>
  <c r="R22"/>
  <c r="T22" s="1"/>
  <c r="R10"/>
  <c r="T10" s="1"/>
  <c r="R277"/>
  <c r="T277" s="1"/>
  <c r="R209"/>
  <c r="T209" s="1"/>
  <c r="R18"/>
  <c r="T18" s="1"/>
  <c r="R17"/>
  <c r="T17" s="1"/>
  <c r="S71"/>
  <c r="S38"/>
  <c r="T38" s="1"/>
  <c r="R39"/>
  <c r="T39" s="1"/>
  <c r="R21"/>
  <c r="T21" s="1"/>
  <c r="R13"/>
  <c r="T13" s="1"/>
  <c r="S37"/>
  <c r="T37" s="1"/>
  <c r="R80"/>
  <c r="T80" s="1"/>
  <c r="R248"/>
  <c r="T248" s="1"/>
  <c r="R135"/>
  <c r="T135" s="1"/>
  <c r="R15"/>
  <c r="T15" s="1"/>
  <c r="R14"/>
  <c r="T14" s="1"/>
  <c r="S244"/>
  <c r="S285"/>
  <c r="T285" s="1"/>
  <c r="R258"/>
  <c r="T258" s="1"/>
  <c r="R16"/>
  <c r="T16" s="1"/>
  <c r="R12"/>
  <c r="T12" s="1"/>
  <c r="R141"/>
  <c r="T141" s="1"/>
  <c r="R215"/>
  <c r="T215" s="1"/>
  <c r="R208"/>
  <c r="T208" s="1"/>
  <c r="S8"/>
  <c r="S36"/>
  <c r="T36" s="1"/>
  <c r="S92" l="1"/>
  <c r="S238"/>
  <c r="S186"/>
  <c r="S97"/>
  <c r="S264"/>
  <c r="S199"/>
  <c r="S232"/>
  <c r="S143"/>
  <c r="R243"/>
  <c r="T243" s="1"/>
  <c r="S54"/>
  <c r="S255"/>
  <c r="R244"/>
  <c r="T244" s="1"/>
  <c r="R242"/>
  <c r="T242" s="1"/>
  <c r="S60"/>
  <c r="S195"/>
  <c r="S90"/>
  <c r="S93"/>
  <c r="S180"/>
  <c r="S284"/>
  <c r="S91"/>
  <c r="S42"/>
  <c r="S117"/>
  <c r="S201"/>
  <c r="S196"/>
  <c r="T8"/>
  <c r="R71"/>
  <c r="T71" s="1"/>
  <c r="S260" l="1"/>
  <c r="S63"/>
  <c r="S166"/>
  <c r="R180"/>
  <c r="T180" s="1"/>
  <c r="R199"/>
  <c r="T199" s="1"/>
  <c r="R255"/>
  <c r="T255" s="1"/>
  <c r="R238"/>
  <c r="T238" s="1"/>
  <c r="R60"/>
  <c r="T60" s="1"/>
  <c r="R264"/>
  <c r="T264" s="1"/>
  <c r="R97"/>
  <c r="T97" s="1"/>
  <c r="R284"/>
  <c r="T284" s="1"/>
  <c r="R201"/>
  <c r="T201" s="1"/>
  <c r="R143"/>
  <c r="T143" s="1"/>
  <c r="R42"/>
  <c r="T42" s="1"/>
  <c r="R93"/>
  <c r="T93" s="1"/>
  <c r="R232"/>
  <c r="T232" s="1"/>
  <c r="R196"/>
  <c r="T196" s="1"/>
  <c r="R186"/>
  <c r="T186" s="1"/>
  <c r="S66"/>
  <c r="S167"/>
  <c r="R90"/>
  <c r="T90" s="1"/>
  <c r="S64"/>
  <c r="S299"/>
  <c r="S173"/>
  <c r="S65"/>
  <c r="S300"/>
  <c r="S307"/>
  <c r="R117"/>
  <c r="T117" s="1"/>
  <c r="R195"/>
  <c r="T195" s="1"/>
  <c r="R91"/>
  <c r="T91" s="1"/>
  <c r="R54"/>
  <c r="T54" s="1"/>
  <c r="R92"/>
  <c r="T92" s="1"/>
  <c r="S106" l="1"/>
  <c r="R299"/>
  <c r="T299" s="1"/>
  <c r="R65"/>
  <c r="T65" s="1"/>
  <c r="S103"/>
  <c r="R64"/>
  <c r="T64" s="1"/>
  <c r="R173"/>
  <c r="T173" s="1"/>
  <c r="R166"/>
  <c r="T166" s="1"/>
  <c r="R66"/>
  <c r="T66" s="1"/>
  <c r="R260"/>
  <c r="T260" s="1"/>
  <c r="S104"/>
  <c r="S9"/>
  <c r="R63"/>
  <c r="T63" s="1"/>
  <c r="R167"/>
  <c r="T167" s="1"/>
  <c r="R9"/>
  <c r="S101"/>
  <c r="R300"/>
  <c r="T300" s="1"/>
  <c r="R307"/>
  <c r="T307" s="1"/>
  <c r="S61" l="1"/>
  <c r="P105"/>
  <c r="T105" s="1"/>
  <c r="R101"/>
  <c r="T101" s="1"/>
  <c r="S62"/>
  <c r="S99"/>
  <c r="S120"/>
  <c r="R106"/>
  <c r="T106" s="1"/>
  <c r="R102"/>
  <c r="T102" s="1"/>
  <c r="R103"/>
  <c r="T103" s="1"/>
  <c r="R104"/>
  <c r="T104" s="1"/>
  <c r="T9"/>
  <c r="S155"/>
  <c r="S100"/>
  <c r="S266"/>
  <c r="R311" i="1"/>
  <c r="R339" l="1"/>
  <c r="R340" s="1"/>
  <c r="T311"/>
  <c r="J339" i="2"/>
  <c r="R184"/>
  <c r="T184" s="1"/>
  <c r="S148"/>
  <c r="S75"/>
  <c r="S159"/>
  <c r="P156"/>
  <c r="T156" s="1"/>
  <c r="R120"/>
  <c r="T120" s="1"/>
  <c r="R99"/>
  <c r="T99" s="1"/>
  <c r="S188"/>
  <c r="S161"/>
  <c r="S43"/>
  <c r="R155"/>
  <c r="T155" s="1"/>
  <c r="R62"/>
  <c r="T62" s="1"/>
  <c r="R266"/>
  <c r="T266" s="1"/>
  <c r="S145"/>
  <c r="S46"/>
  <c r="S289"/>
  <c r="S51"/>
  <c r="S286"/>
  <c r="S233"/>
  <c r="S160"/>
  <c r="S204"/>
  <c r="R61"/>
  <c r="T61" s="1"/>
  <c r="R100"/>
  <c r="T100" s="1"/>
  <c r="T339" i="1" l="1"/>
  <c r="S339"/>
  <c r="R233" i="2"/>
  <c r="T233" s="1"/>
  <c r="R148"/>
  <c r="T148" s="1"/>
  <c r="R160"/>
  <c r="T160" s="1"/>
  <c r="R46"/>
  <c r="T46" s="1"/>
  <c r="K339"/>
  <c r="S311"/>
  <c r="R286"/>
  <c r="T286" s="1"/>
  <c r="P76"/>
  <c r="G340"/>
  <c r="R51"/>
  <c r="T51" s="1"/>
  <c r="R75"/>
  <c r="T75" s="1"/>
  <c r="R289"/>
  <c r="T289" s="1"/>
  <c r="R159"/>
  <c r="T159" s="1"/>
  <c r="R161"/>
  <c r="T161" s="1"/>
  <c r="R145"/>
  <c r="T145" s="1"/>
  <c r="R188"/>
  <c r="T188" s="1"/>
  <c r="S29"/>
  <c r="R204"/>
  <c r="T204" s="1"/>
  <c r="R29"/>
  <c r="R43"/>
  <c r="T43" s="1"/>
  <c r="U339" l="1"/>
  <c r="S340" i="1"/>
  <c r="T29" i="2"/>
  <c r="T311"/>
  <c r="T76"/>
  <c r="R144" l="1"/>
  <c r="S144"/>
  <c r="T144" l="1"/>
  <c r="U340" i="1" l="1"/>
  <c r="R222" i="2" l="1"/>
  <c r="I340"/>
  <c r="S222"/>
  <c r="J340"/>
  <c r="K308" l="1"/>
  <c r="K340" s="1"/>
  <c r="T222"/>
  <c r="W339" i="1" l="1"/>
  <c r="L50" i="2" l="1"/>
  <c r="Q50" l="1"/>
  <c r="X50"/>
  <c r="P50"/>
  <c r="M50"/>
  <c r="L50" i="4" s="1"/>
  <c r="M50" l="1"/>
  <c r="Q50"/>
  <c r="P50"/>
  <c r="Z50" i="2"/>
  <c r="X308"/>
  <c r="S50"/>
  <c r="R50"/>
  <c r="S50" i="4" l="1"/>
  <c r="R50"/>
  <c r="X50"/>
  <c r="Z308" i="2"/>
  <c r="X308" i="4"/>
  <c r="T50" i="2"/>
  <c r="T50" i="4" l="1"/>
  <c r="Z50"/>
  <c r="Z308"/>
  <c r="X308" i="1" l="1"/>
  <c r="N290" i="2"/>
  <c r="Y290" l="1"/>
  <c r="Y308" i="1"/>
  <c r="AC308" s="1"/>
  <c r="O290" i="2"/>
  <c r="N290" i="4" s="1"/>
  <c r="Q290" i="2"/>
  <c r="Q308" s="1"/>
  <c r="Q340" s="1"/>
  <c r="P290"/>
  <c r="O290" i="4" l="1"/>
  <c r="Q290"/>
  <c r="Q308" s="1"/>
  <c r="Q340" s="1"/>
  <c r="P290"/>
  <c r="P308" s="1"/>
  <c r="P340" s="1"/>
  <c r="AA290" i="2"/>
  <c r="Y308"/>
  <c r="Y290" i="4"/>
  <c r="R290" i="2"/>
  <c r="R308" s="1"/>
  <c r="S290"/>
  <c r="S308" s="1"/>
  <c r="V308" s="1"/>
  <c r="U308" i="4" s="1"/>
  <c r="P308" i="2"/>
  <c r="P340" s="1"/>
  <c r="S290" i="4" l="1"/>
  <c r="S308" s="1"/>
  <c r="R290"/>
  <c r="AA308" i="2"/>
  <c r="T290"/>
  <c r="T308" s="1"/>
  <c r="V308" i="4" l="1"/>
  <c r="V340" s="1"/>
  <c r="S340"/>
  <c r="T290"/>
  <c r="T308" s="1"/>
  <c r="R308"/>
  <c r="R340" s="1"/>
  <c r="AA290"/>
  <c r="AA308"/>
  <c r="Y308"/>
  <c r="K340" i="1"/>
  <c r="W308" i="4" l="1"/>
  <c r="T340"/>
  <c r="H340" i="1"/>
  <c r="G340"/>
  <c r="I340"/>
  <c r="J340"/>
  <c r="Q308" l="1"/>
  <c r="Q340" s="1"/>
  <c r="T308"/>
  <c r="T340" s="1"/>
  <c r="V308"/>
  <c r="V340" l="1"/>
  <c r="U308" i="2"/>
  <c r="U340" s="1"/>
  <c r="W308" i="1"/>
  <c r="W340" s="1"/>
  <c r="W308" i="2" l="1"/>
  <c r="R335" l="1"/>
  <c r="R339" s="1"/>
  <c r="S335"/>
  <c r="S339" l="1"/>
  <c r="V339" s="1"/>
  <c r="T335"/>
  <c r="R340"/>
  <c r="U339" i="4" l="1"/>
  <c r="V340" i="2"/>
  <c r="T339"/>
  <c r="T340" s="1"/>
  <c r="S340"/>
  <c r="U340" i="4" l="1"/>
  <c r="W339"/>
  <c r="W340" s="1"/>
  <c r="W339" i="2"/>
  <c r="W340" s="1"/>
</calcChain>
</file>

<file path=xl/comments1.xml><?xml version="1.0" encoding="utf-8"?>
<comments xmlns="http://schemas.openxmlformats.org/spreadsheetml/2006/main">
  <authors>
    <author>Блинова Екатерина Николаевна</author>
    <author>Сувернева Юлия Александровна</author>
    <author>Носкова Ольга Владимировна</author>
    <author>Любовцова Александра Валерьевна</author>
  </authors>
  <commentLis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 4 кв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3,4 кв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 и 4 кв. 2021</t>
        </r>
      </text>
    </comment>
    <comment ref="I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кв. 2021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кв. 2021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I3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2021 год (в соответствии с 3-4 кв)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 (в соответствии с 3 и 4 кв)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2021 год (в соответствии с 3 и 4 кв)</t>
        </r>
      </text>
    </comment>
    <comment ref="I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кв. 2020</t>
        </r>
      </text>
    </comment>
    <comment ref="B79" authorId="1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B82" authorId="1">
      <text>
        <r>
          <rPr>
            <b/>
            <sz val="18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8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2020</t>
        </r>
      </text>
    </comment>
    <comment ref="H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L95" authorId="2">
      <text>
        <r>
          <rPr>
            <b/>
            <sz val="9"/>
            <color indexed="81"/>
            <rFont val="Tahoma"/>
            <family val="2"/>
            <charset val="204"/>
          </rPr>
          <t>Носкова Ольга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 xml:space="preserve">Имущество передано МУП "ШЛИТ". МУП "ШЛИТ" направил документы на установление тарифа на 2021 - 2022 год. </t>
        </r>
      </text>
    </comment>
    <comment ref="J10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1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 (в соответствии с 3 и 4 кву)</t>
        </r>
      </text>
    </comment>
    <comment ref="H1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G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3 и 4 кв на 2021 год</t>
        </r>
      </text>
    </comment>
    <comment ref="H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I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</t>
        </r>
      </text>
    </comment>
    <comment ref="J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лицензия выдана только на техническую воду МО Кенозерское, план 1 кв 2021</t>
        </r>
      </text>
    </comment>
    <comment ref="H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J13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кв. 2021</t>
        </r>
      </text>
    </comment>
    <comment ref="G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сначала начисляют по нормативу, потом делают перерасчет по показаниям счетчиков</t>
        </r>
      </text>
    </comment>
    <comment ref="I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1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</t>
        </r>
      </text>
    </comment>
    <comment ref="J1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по факту 1 квартала </t>
        </r>
      </text>
    </comment>
    <comment ref="G1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</t>
        </r>
      </text>
    </comment>
    <comment ref="H1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I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B176" authorId="3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кв. 2021</t>
        </r>
      </text>
    </comment>
    <comment ref="H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2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G2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 в соответствии с 3 и 4 кв. 2021</t>
        </r>
      </text>
    </comment>
    <comment ref="H2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 в соответствии с 3 и 4 кв. 2021</t>
        </r>
      </text>
    </comment>
    <comment ref="G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кв. 2020 </t>
        </r>
      </text>
    </comment>
    <comment ref="H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кв. 2020</t>
        </r>
      </text>
    </comment>
    <comment ref="I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2020</t>
        </r>
      </text>
    </comment>
    <comment ref="H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B249" authorId="1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I2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 года</t>
        </r>
      </text>
    </comment>
    <comment ref="J2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J2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2 квартала</t>
        </r>
      </text>
    </comment>
    <comment ref="J2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I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Николаевна:факт 3 кв 2020</t>
        </r>
      </text>
    </comment>
    <comment ref="J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2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2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3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2021</t>
        </r>
      </text>
    </comment>
    <comment ref="J3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кы 2021</t>
        </r>
      </text>
    </comment>
    <comment ref="G3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</t>
        </r>
      </text>
    </comment>
    <comment ref="H3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G3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</t>
        </r>
      </text>
    </comment>
    <comment ref="H3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3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3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3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</t>
        </r>
      </text>
    </comment>
    <comment ref="H3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  <author>Сувернева Юлия Александровна</author>
    <author>Любовцова Александра Валерьевна</author>
  </authors>
  <commentLis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 4 кв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3,4 кв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 и 4 кв. 2021</t>
        </r>
      </text>
    </comment>
    <comment ref="I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кв. 2021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кв. 2021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I3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2021 год (в соответствии с 3-4 кв)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 (в соответствии с 3 и 4 кв)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2021 год (в соответствии с 3 и 4 кв)</t>
        </r>
      </text>
    </comment>
    <comment ref="I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кв. 2020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 года</t>
        </r>
      </text>
    </comment>
    <comment ref="H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2021</t>
        </r>
      </text>
    </comment>
    <comment ref="H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ка 2021</t>
        </r>
      </text>
    </commen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Николаевна:факт 1 кв 2020</t>
        </r>
      </text>
    </comment>
    <comment ref="H8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B82" authorId="1">
      <text>
        <r>
          <rPr>
            <b/>
            <sz val="18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8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2020</t>
        </r>
      </text>
    </comment>
    <comment ref="H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J10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1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 (в соответствии с 3 и 4 кву)</t>
        </r>
      </text>
    </comment>
    <comment ref="H1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G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3 и 4 кв на 2021 год</t>
        </r>
      </text>
    </comment>
    <comment ref="H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I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</t>
        </r>
      </text>
    </comment>
    <comment ref="J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лицензия выдана только на техническую воду МО Кенозерское, план 1 кв 2021</t>
        </r>
      </text>
    </comment>
    <comment ref="H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J13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кв. 2021</t>
        </r>
      </text>
    </comment>
    <comment ref="G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сначала начисляют по нормативу, потом делают перерасчет по показаниям счетчиков</t>
        </r>
      </text>
    </comment>
    <comment ref="I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1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</t>
        </r>
      </text>
    </comment>
    <comment ref="J1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по факту 1 квартала </t>
        </r>
      </text>
    </comment>
    <comment ref="G1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</t>
        </r>
      </text>
    </comment>
    <comment ref="H1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I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B176" authorId="2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кв. 2021</t>
        </r>
      </text>
    </comment>
    <comment ref="H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21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 4 кв</t>
        </r>
      </text>
    </comment>
    <comment ref="I22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G2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 в соответствии с 3 и 4 кв. 2021</t>
        </r>
      </text>
    </comment>
    <comment ref="G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кв. 2020 </t>
        </r>
      </text>
    </comment>
    <comment ref="H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кв. 2020</t>
        </r>
      </text>
    </comment>
    <comment ref="I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2020</t>
        </r>
      </text>
    </comment>
    <comment ref="H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B249" authorId="1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I2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 года</t>
        </r>
      </text>
    </comment>
    <comment ref="J2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J2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2 квартала</t>
        </r>
      </text>
    </comment>
    <comment ref="J2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I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Николаевна:факт 3 кв 2020</t>
        </r>
      </text>
    </comment>
    <comment ref="J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2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2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  <author>Сувернева Юлия Александровна</author>
    <author>Любовцова Александра Валерьевна</author>
  </authors>
  <commentLis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 4 кв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3,4 кв</t>
        </r>
      </text>
    </comment>
    <comment ref="G2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3,4 кв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 и 4 кв. 2021</t>
        </r>
      </text>
    </comment>
    <comment ref="I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кв. 2021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кв. 2021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I3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2021 год (в соответствии с 3-4 кв)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 (в соответствии с 3 и 4 кв)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2021 год (в соответствии с 3 и 4 кв)</t>
        </r>
      </text>
    </comment>
    <comment ref="I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кв. 2020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 года</t>
        </r>
      </text>
    </comment>
    <comment ref="H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2021</t>
        </r>
      </text>
    </comment>
    <comment ref="H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ка 2021</t>
        </r>
      </text>
    </commen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Николаевна:факт 1 кв 2020</t>
        </r>
      </text>
    </comment>
    <comment ref="H8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B82" authorId="1">
      <text>
        <r>
          <rPr>
            <b/>
            <sz val="18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8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2020</t>
        </r>
      </text>
    </comment>
    <comment ref="H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J10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1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 (в соответствии с 3 и 4 кву)</t>
        </r>
      </text>
    </comment>
    <comment ref="H10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G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3 и 4 кв на 2021 год</t>
        </r>
      </text>
    </comment>
    <comment ref="H1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I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года</t>
        </r>
      </text>
    </comment>
    <comment ref="J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лицензия выдана только на техническую воду МО Кенозерское, план 1 кв 2021</t>
        </r>
      </text>
    </comment>
    <comment ref="H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J13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кв. 2021</t>
        </r>
      </text>
    </comment>
    <comment ref="G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сначала начисляют по нормативу, потом делают перерасчет по показаниям счетчиков</t>
        </r>
      </text>
    </comment>
    <comment ref="I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1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</t>
        </r>
      </text>
    </comment>
    <comment ref="J1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по факту 1 квартала </t>
        </r>
      </text>
    </comment>
    <comment ref="G1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 год</t>
        </r>
      </text>
    </comment>
    <comment ref="H1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2021</t>
        </r>
      </text>
    </comment>
    <comment ref="B176" authorId="2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кв. 2021</t>
        </r>
      </text>
    </comment>
    <comment ref="H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I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21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 планом на 3, 4 кв</t>
        </r>
      </text>
    </comment>
    <comment ref="I22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G2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 в соответствии с 3 и 4 кв. 2021</t>
        </r>
      </text>
    </comment>
    <comment ref="G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кв. 2020 </t>
        </r>
      </text>
    </comment>
    <comment ref="H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кв. 2020</t>
        </r>
      </text>
    </comment>
    <comment ref="I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G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2020</t>
        </r>
      </text>
    </comment>
    <comment ref="H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2020</t>
        </r>
      </text>
    </comment>
    <comment ref="B249" authorId="1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I2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 года</t>
        </r>
      </text>
    </comment>
    <comment ref="J2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J2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3 кв 2021</t>
        </r>
      </text>
    </comment>
    <comment ref="J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4 кв 2021</t>
        </r>
      </text>
    </comment>
    <comment ref="I2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2 квартала</t>
        </r>
      </text>
    </comment>
    <comment ref="J2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I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2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Николаевна:факт 3 кв 2020</t>
        </r>
      </text>
    </comment>
    <comment ref="J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2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3 кв 2020</t>
        </r>
      </text>
    </comment>
    <comment ref="J29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кв 2021</t>
        </r>
      </text>
    </comment>
    <comment ref="I3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2 кв 2021</t>
        </r>
      </text>
    </comment>
    <comment ref="J31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1 кы 2021</t>
        </r>
      </text>
    </comment>
    <comment ref="G3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</t>
        </r>
      </text>
    </comment>
    <comment ref="H3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G3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</t>
        </r>
      </text>
    </comment>
    <comment ref="H3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  <comment ref="G3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1 кв 2021</t>
        </r>
      </text>
    </comment>
    <comment ref="H3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 кв 2021</t>
        </r>
      </text>
    </comment>
  </commentList>
</comments>
</file>

<file path=xl/sharedStrings.xml><?xml version="1.0" encoding="utf-8"?>
<sst xmlns="http://schemas.openxmlformats.org/spreadsheetml/2006/main" count="4132" uniqueCount="452">
  <si>
    <t>Наименование муниципального образования / городского округа</t>
  </si>
  <si>
    <t>Поселение</t>
  </si>
  <si>
    <t>ИНН</t>
  </si>
  <si>
    <t>Наименование</t>
  </si>
  <si>
    <t/>
  </si>
  <si>
    <t>Вельский муниципальный район Арх.обл.</t>
  </si>
  <si>
    <t>городское поселение "Кулойское"</t>
  </si>
  <si>
    <t>2907014249</t>
  </si>
  <si>
    <t>ООО "Водоканал Кулой"</t>
  </si>
  <si>
    <t>сельское поселение "Хозьминское"</t>
  </si>
  <si>
    <t>2907010396</t>
  </si>
  <si>
    <t>МУП "Хозьминское"</t>
  </si>
  <si>
    <t>городское поселение "Вельское" и сельское поселение "Муравьевское"</t>
  </si>
  <si>
    <t>2907017553</t>
  </si>
  <si>
    <t>ООО "Водоканал"</t>
  </si>
  <si>
    <t>сельское поселение "Аргуновское"</t>
  </si>
  <si>
    <t>сельское поселение "Благовещенское"</t>
  </si>
  <si>
    <t>сельское поселение "Судромское"</t>
  </si>
  <si>
    <t>сельское поселение "Пакшеньгское"</t>
  </si>
  <si>
    <t>сельское поселение "Пежемское"</t>
  </si>
  <si>
    <t>сельское поселение "Солгинское"</t>
  </si>
  <si>
    <t>сельское поселение "Тегринское"</t>
  </si>
  <si>
    <t>сельское поселение "Верхнеустькулойское"</t>
  </si>
  <si>
    <t>сельское поселение "Липовское"</t>
  </si>
  <si>
    <t>сельское поселение "Ракуло-Кокшеньгское"</t>
  </si>
  <si>
    <t>сельское поселение "Пуйское"</t>
  </si>
  <si>
    <t>сельское поселение "Усть-Вельское"</t>
  </si>
  <si>
    <t>сельское поселение "Верхнешоношское"</t>
  </si>
  <si>
    <t>сельское поселение "Попонаволоцкое"</t>
  </si>
  <si>
    <t>сельское поселение "Усть-Шоношское"</t>
  </si>
  <si>
    <t>Верхнетоемский муниципальный район Арх.обл.</t>
  </si>
  <si>
    <t>сельское поселение "Двинское"</t>
  </si>
  <si>
    <t>2908004701</t>
  </si>
  <si>
    <t>ООО "МПМК"</t>
  </si>
  <si>
    <t>сельское поселение "Верхнетоемское"</t>
  </si>
  <si>
    <t>сельское поселение "Федьковское"</t>
  </si>
  <si>
    <t>290800806963</t>
  </si>
  <si>
    <t>ИП Скумин Б.П.</t>
  </si>
  <si>
    <t>Вилегодский муниципальный округ Арх. обл.</t>
  </si>
  <si>
    <t>село Никольск</t>
  </si>
  <si>
    <t>2909003115</t>
  </si>
  <si>
    <t>ООО "Промсток"</t>
  </si>
  <si>
    <t>Вилегодский муниципальный район Арх.обл.</t>
  </si>
  <si>
    <t>Виноградовский муниципальный район Арх.обл.</t>
  </si>
  <si>
    <t>сельское поселение "Моржегорское"</t>
  </si>
  <si>
    <t>2910005156</t>
  </si>
  <si>
    <t>ООО "ВВП"</t>
  </si>
  <si>
    <t>сельское поселение "Осиновское"</t>
  </si>
  <si>
    <t>сельское поселение "Рочегодское"</t>
  </si>
  <si>
    <t>сельское поселение "Борецкое"</t>
  </si>
  <si>
    <t>2910005090</t>
  </si>
  <si>
    <t>ООО "Борок"</t>
  </si>
  <si>
    <t>2922008546</t>
  </si>
  <si>
    <t>ООО "ГК "УЛК"</t>
  </si>
  <si>
    <t>городской округ "Город Архангельск"</t>
  </si>
  <si>
    <t>7708503727</t>
  </si>
  <si>
    <t>ОАО "РЖД" (Исакогорский участок)</t>
  </si>
  <si>
    <t>городской округ Арх.обл. "Город Новодвинск"</t>
  </si>
  <si>
    <t>2903011092</t>
  </si>
  <si>
    <t>АО "Сети"</t>
  </si>
  <si>
    <t>городской округ Арх.обл. "Котлас"</t>
  </si>
  <si>
    <t>ОАО "РЖД" (Сольвычегодский участок)</t>
  </si>
  <si>
    <t>2904002069</t>
  </si>
  <si>
    <t>МП "Горводоканал"</t>
  </si>
  <si>
    <t>Каргопольский муниципальный округ Арх. обл.</t>
  </si>
  <si>
    <t>город Каргополь и поселок Пригородный</t>
  </si>
  <si>
    <t>2911005590</t>
  </si>
  <si>
    <t>ООО "Каргопольский водоканал"</t>
  </si>
  <si>
    <t>деревни Казаково, Кипрово и Лазаревская</t>
  </si>
  <si>
    <t>2911004405</t>
  </si>
  <si>
    <t>МУП МО "Каргопольский муниципальный район" "Казаково"</t>
  </si>
  <si>
    <t>Коношский муниципальный район Арх.обл.</t>
  </si>
  <si>
    <t>городское поселение "Коношское"</t>
  </si>
  <si>
    <t>2912006998</t>
  </si>
  <si>
    <t>ООО "КУРС"</t>
  </si>
  <si>
    <t>сельское поселение "Ерцевское"</t>
  </si>
  <si>
    <t>2912006155</t>
  </si>
  <si>
    <t>МУП "Ерцевские теплосети"</t>
  </si>
  <si>
    <t>сельское поселение "Климовское"</t>
  </si>
  <si>
    <t>сельское поселение "Подюжское"</t>
  </si>
  <si>
    <t>2912005994</t>
  </si>
  <si>
    <t>МУП "ТеплоСервис"</t>
  </si>
  <si>
    <t>сельское поселение "Вохтомское"</t>
  </si>
  <si>
    <t>сельское поселение "Мирный"</t>
  </si>
  <si>
    <t>сельское поселение "Тавреньгское"</t>
  </si>
  <si>
    <t>Котласский муниципальный район Арх.обл.</t>
  </si>
  <si>
    <t>городское поселение "Приводинское"</t>
  </si>
  <si>
    <t>2908004966</t>
  </si>
  <si>
    <t>ООО "Удар"</t>
  </si>
  <si>
    <t>7606053324</t>
  </si>
  <si>
    <t>ПАО "ТГК-2"</t>
  </si>
  <si>
    <t>городское поселение "Шипицынское"</t>
  </si>
  <si>
    <t>2904028490</t>
  </si>
  <si>
    <t>ООО "Альтернатива"</t>
  </si>
  <si>
    <t>Красноборский муниципальный район Арх.обл.</t>
  </si>
  <si>
    <t>сельское поселение "Телеговское"</t>
  </si>
  <si>
    <t>2914003174</t>
  </si>
  <si>
    <t>МП "Телеговское ЖКХ"</t>
  </si>
  <si>
    <t>Ленский муниципальный район Арх.обл.</t>
  </si>
  <si>
    <t>сельское поселение "Козьминское"</t>
  </si>
  <si>
    <t>2915003297</t>
  </si>
  <si>
    <t>Козьминское МУППЖКХ</t>
  </si>
  <si>
    <t>городское поселение "Урдомское"</t>
  </si>
  <si>
    <t>7736186950</t>
  </si>
  <si>
    <t>ООО "Газпром энерго"</t>
  </si>
  <si>
    <t>Лешуконский муниципальный район Арх.обл.</t>
  </si>
  <si>
    <t>2901302219</t>
  </si>
  <si>
    <t>ООО "Районный водоканал"</t>
  </si>
  <si>
    <t>Мезенский муниципальный район Арх.обл.</t>
  </si>
  <si>
    <t>городские поселения "Каменское", "Мезенское", сельские поселения "Долгощельское", "Жердское", "Козьмогородское", "Совпольское", "Соянское", "Целегорское"</t>
  </si>
  <si>
    <t>Няндомский муниципальный район Арх.обл.</t>
  </si>
  <si>
    <t>2918002171</t>
  </si>
  <si>
    <t>МУП "ШЛИТ"</t>
  </si>
  <si>
    <t>городское поселение "Няндомское"</t>
  </si>
  <si>
    <t>2918012010</t>
  </si>
  <si>
    <t>ООО "НЯНДОМСКАЯ ВОДА"</t>
  </si>
  <si>
    <t>Онежский муниципальный район Арх.обл.</t>
  </si>
  <si>
    <t>городское поселение "Малошуйское"</t>
  </si>
  <si>
    <t>городское поселение "Онежское"</t>
  </si>
  <si>
    <t>2906008059</t>
  </si>
  <si>
    <t>ООО "Онега-ВК"</t>
  </si>
  <si>
    <t>2906007552</t>
  </si>
  <si>
    <t>МУП "Нименьгское коммунальное хозяйство"</t>
  </si>
  <si>
    <t>2906008154</t>
  </si>
  <si>
    <t>МУП "Покровская РК"</t>
  </si>
  <si>
    <t>Пинежский муниципальный район Арх.обл.</t>
  </si>
  <si>
    <t>сельское поселение "Кушкопальское" и сельское поселение "Лавельское"</t>
  </si>
  <si>
    <t>2901280678</t>
  </si>
  <si>
    <t>ООО "Астрея Поморья"</t>
  </si>
  <si>
    <t>сельское поселение "Шилегское"</t>
  </si>
  <si>
    <t>2901249879</t>
  </si>
  <si>
    <t>ООО "АльянсТеплоЭнерго"</t>
  </si>
  <si>
    <t>сельское поселение "Сийское"</t>
  </si>
  <si>
    <t>2919006299</t>
  </si>
  <si>
    <t>ООО "Сийское"</t>
  </si>
  <si>
    <t>сельское поселение "Пиринемское"</t>
  </si>
  <si>
    <t>сельское поселение "Пинежское"</t>
  </si>
  <si>
    <t>2919000794</t>
  </si>
  <si>
    <t>Пинежское МП ЖКХ</t>
  </si>
  <si>
    <t>сельское поселение "Карпогорское"</t>
  </si>
  <si>
    <t>Плесецкий муниципальный район Арх.обл.</t>
  </si>
  <si>
    <t>городское поселение "Обозерское"</t>
  </si>
  <si>
    <t>2920016929</t>
  </si>
  <si>
    <t>ООО "Гидроресурс"</t>
  </si>
  <si>
    <t>сельские поселения "Федовское" и "Коневское"</t>
  </si>
  <si>
    <t>сельское поселение "Пуксоозерское"</t>
  </si>
  <si>
    <t>2920016125</t>
  </si>
  <si>
    <t>ООО "ИСТОК"</t>
  </si>
  <si>
    <t>городское поселение "Плесецкое"</t>
  </si>
  <si>
    <t>2920015308</t>
  </si>
  <si>
    <t>МУП "Плесецк-Ресурс"</t>
  </si>
  <si>
    <t>сельское поселение "Оксовское"</t>
  </si>
  <si>
    <t>2920011448</t>
  </si>
  <si>
    <t>ООО "Уют-2"</t>
  </si>
  <si>
    <t>сельское поселение "Ярнемское"</t>
  </si>
  <si>
    <t>городское поселение "Савинское"</t>
  </si>
  <si>
    <t>2920016774</t>
  </si>
  <si>
    <t>ООО "ЖКХ Савинский"</t>
  </si>
  <si>
    <t>Приморский муниципальный район Арх.обл.</t>
  </si>
  <si>
    <t>2921127290</t>
  </si>
  <si>
    <t>ООО "НордСервис"</t>
  </si>
  <si>
    <t>2901207290</t>
  </si>
  <si>
    <t>ООО "Спец-ТОН-Архангельск"</t>
  </si>
  <si>
    <t>2901286983</t>
  </si>
  <si>
    <t>ООО "УК "Квант"</t>
  </si>
  <si>
    <t>2901302522</t>
  </si>
  <si>
    <t>ООО "СКП"</t>
  </si>
  <si>
    <t>2901291983</t>
  </si>
  <si>
    <t>ООО "Поморские коммунальные системы"</t>
  </si>
  <si>
    <t>сельское поселение "Уемское"</t>
  </si>
  <si>
    <t>2901294173</t>
  </si>
  <si>
    <t>ООО "Предприятие коммунального снабжения"</t>
  </si>
  <si>
    <t>2901165080</t>
  </si>
  <si>
    <t>ООО "ГидроТех"</t>
  </si>
  <si>
    <t>сельское поселение "Заостровское"</t>
  </si>
  <si>
    <t>2921128103</t>
  </si>
  <si>
    <t>ООО "Оникс"</t>
  </si>
  <si>
    <t>сельское поселение "Боброво-Лявленское"</t>
  </si>
  <si>
    <t>2901243725</t>
  </si>
  <si>
    <t>МУП "Водоочистка"</t>
  </si>
  <si>
    <t>7726747370</t>
  </si>
  <si>
    <t>ООО "РВК-Архангельск"</t>
  </si>
  <si>
    <t>2901295850</t>
  </si>
  <si>
    <t>ООО "ВодаСтоки"</t>
  </si>
  <si>
    <t>2921127533</t>
  </si>
  <si>
    <t>ООО "ЖКХ-Сервис"</t>
  </si>
  <si>
    <t>2903003687</t>
  </si>
  <si>
    <t>ООО "Аквамир"</t>
  </si>
  <si>
    <t>2901150333</t>
  </si>
  <si>
    <t>ООО "Интеко-Инвест"</t>
  </si>
  <si>
    <t>сельское поселение "Соловецкое"</t>
  </si>
  <si>
    <t>2901179251</t>
  </si>
  <si>
    <t>АО "АрхоблЭнерго"</t>
  </si>
  <si>
    <t>2921127389</t>
  </si>
  <si>
    <t>ООО "МАРАЙС"</t>
  </si>
  <si>
    <t>Устьянский муниципальный район Арх.обл.</t>
  </si>
  <si>
    <t>сельское поселение "Шангальское"</t>
  </si>
  <si>
    <t>2922009317</t>
  </si>
  <si>
    <t>ООО "Шангальский ЖКС"</t>
  </si>
  <si>
    <t>городское поселение "Октябрьское"</t>
  </si>
  <si>
    <t>сельское поселение "Березницкое"</t>
  </si>
  <si>
    <t>сельское поселение "Малодорское"</t>
  </si>
  <si>
    <t>2922007704</t>
  </si>
  <si>
    <t>ООО "ЖКХ Малодоры"</t>
  </si>
  <si>
    <t>сельское поселение "Лойгинское"</t>
  </si>
  <si>
    <t>2922006980</t>
  </si>
  <si>
    <t>МУП "Лойгинское"</t>
  </si>
  <si>
    <t>сельское поселение "Лихачёвское"</t>
  </si>
  <si>
    <t>сельское поселение "Дмитриевское"</t>
  </si>
  <si>
    <t>сельское поселение "Киземское"</t>
  </si>
  <si>
    <t>2922008803</t>
  </si>
  <si>
    <t>ООО "ТеплоСнаб" (Устьянский район)</t>
  </si>
  <si>
    <t>сельское поселение "Бестужевское"</t>
  </si>
  <si>
    <t>2922007013</t>
  </si>
  <si>
    <t>МУП "Бестужевское"</t>
  </si>
  <si>
    <t>сельское поселение "Строевское"</t>
  </si>
  <si>
    <t>сельское поселение "Плосское"</t>
  </si>
  <si>
    <t>Холмогорский муниципальный район Арх.обл.</t>
  </si>
  <si>
    <t>сельское поселение "Усть-Пинежское"</t>
  </si>
  <si>
    <t>2923007640</t>
  </si>
  <si>
    <t>ООО "Нейтраль"</t>
  </si>
  <si>
    <t>сельское поселение "Белогорское"</t>
  </si>
  <si>
    <t>сельское поселение "Луковецкое"</t>
  </si>
  <si>
    <t>сельское поселение "Холмогорское"</t>
  </si>
  <si>
    <t>2923007312</t>
  </si>
  <si>
    <t>МУП "Холмогорская ВОДООЧИСТКА"</t>
  </si>
  <si>
    <t>сельское поселение "Матигорское"</t>
  </si>
  <si>
    <t>сельское поселение "Емецкое"</t>
  </si>
  <si>
    <t>2923006012</t>
  </si>
  <si>
    <t>ООО "ЕмецкСтройСервис"</t>
  </si>
  <si>
    <t>2923006943</t>
  </si>
  <si>
    <t>ООО "Северная Двина"</t>
  </si>
  <si>
    <t>сельское поселение "Ракульское"</t>
  </si>
  <si>
    <t>2923006372</t>
  </si>
  <si>
    <t>ООО "ПКФ "Холмогоры"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</si>
  <si>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</si>
  <si>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</si>
  <si>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2924005702</t>
  </si>
  <si>
    <t>МУП "Чистая вода"</t>
  </si>
  <si>
    <t>2907015570</t>
  </si>
  <si>
    <t>ООО "Теплосервис"</t>
  </si>
  <si>
    <t>кроме поселка Вычегодский</t>
  </si>
  <si>
    <t>2904030161</t>
  </si>
  <si>
    <t>ООО "ОК и ТС"</t>
  </si>
  <si>
    <t>поселок Вычегодский</t>
  </si>
  <si>
    <t>2912004912</t>
  </si>
  <si>
    <t>МУП "Жилкомсервис" администрации МО "Коношское"</t>
  </si>
  <si>
    <t>2912006620</t>
  </si>
  <si>
    <t>ООО "Теплоэнерго"</t>
  </si>
  <si>
    <t>2918011948</t>
  </si>
  <si>
    <t>ООО "Энергия Севера"</t>
  </si>
  <si>
    <t>2906006238</t>
  </si>
  <si>
    <t>ООО "ПКТС"</t>
  </si>
  <si>
    <t>село Павловск</t>
  </si>
  <si>
    <t>2909002440</t>
  </si>
  <si>
    <t>ООО "Павловск ЖКХ"</t>
  </si>
  <si>
    <t>городское поселение "Березниковское"</t>
  </si>
  <si>
    <t>2910005269</t>
  </si>
  <si>
    <t>ООО "Водоснабжение"</t>
  </si>
  <si>
    <t>г. Каргополь</t>
  </si>
  <si>
    <t>2918012028</t>
  </si>
  <si>
    <t>ООО "НЯНДОМСКОЕ ВКХ"</t>
  </si>
  <si>
    <t>сельское поселение "Междуреченское"</t>
  </si>
  <si>
    <t>2919007479</t>
  </si>
  <si>
    <t>МУП "Строитель"</t>
  </si>
  <si>
    <t>2901279048</t>
  </si>
  <si>
    <t>ООО "Управляющая компания "Технология"</t>
  </si>
  <si>
    <t>сельское поселение "Светлозерское"</t>
  </si>
  <si>
    <t>2923005900</t>
  </si>
  <si>
    <t>ООО "Светлый дом"</t>
  </si>
  <si>
    <t>ХОЛОДНАЯ ВОДА</t>
  </si>
  <si>
    <t>Горячая вода в части компонента на холодную воду</t>
  </si>
  <si>
    <t>ВОДООТВЕДЕНИЕ</t>
  </si>
  <si>
    <t>всего</t>
  </si>
  <si>
    <t>1 полугодие</t>
  </si>
  <si>
    <t>2 полугодие</t>
  </si>
  <si>
    <t>ВСЕГО</t>
  </si>
  <si>
    <t>Потребность в средствах областного бюджета, рублей</t>
  </si>
  <si>
    <t>декабрь 2021 года,
рублей</t>
  </si>
  <si>
    <t>ГБУЗ АО "Санаторий имени М.Н. Фаворской"</t>
  </si>
  <si>
    <t>ФГБУ «ЦЖКУ» МО РФ</t>
  </si>
  <si>
    <t>в/г № 15</t>
  </si>
  <si>
    <t>пос. Ненокса</t>
  </si>
  <si>
    <t>Услуга</t>
  </si>
  <si>
    <t xml:space="preserve">1 квартал </t>
  </si>
  <si>
    <t>3 квартал</t>
  </si>
  <si>
    <t>4 квартал</t>
  </si>
  <si>
    <t>Министр ТЭК и ЖКХ АО</t>
  </si>
  <si>
    <t>Д.Н. Поташев</t>
  </si>
  <si>
    <t>ИТОГО СУБСИДИИ</t>
  </si>
  <si>
    <t>ИТОГО ГРАНТЫ В ФОРМЕ СУБСИДИИ</t>
  </si>
  <si>
    <t>Примечание</t>
  </si>
  <si>
    <t>вместо МУП "Ерцевские теплосети"</t>
  </si>
  <si>
    <t>вместо ООО "Водные ресурсы Севера"</t>
  </si>
  <si>
    <t>вместо ООО "ТЭК"</t>
  </si>
  <si>
    <t>вместо ООО "Пятый элемент"</t>
  </si>
  <si>
    <t>вместо ООО "Спектр"</t>
  </si>
  <si>
    <t>вместо ООО "Ремстройсервис"</t>
  </si>
  <si>
    <t>вместо ООО "Север"</t>
  </si>
  <si>
    <t>вместо АО "АрхоблЭнерго"</t>
  </si>
  <si>
    <t>вместо АО "АрхоблЭнерго" и ООО "Мезенская снабжающая компания"</t>
  </si>
  <si>
    <t>вместо УЧРЕЖДЕНИЕ "БАЗОВЫЙ САНАТОРИЙ "БЕЛОМОРЬЕ"</t>
  </si>
  <si>
    <t>вместо ООО "Поморские коммунальные системы"</t>
  </si>
  <si>
    <t>ООО "Вилегодск ЖКХ"</t>
  </si>
  <si>
    <t>сельское поселение "Вилегодское"</t>
  </si>
  <si>
    <t>МУП МО "Каргопольский муниципальный район" "Тихманьга"</t>
  </si>
  <si>
    <t>МУП МО "Каргопольский муниципальный район" "Печниково"</t>
  </si>
  <si>
    <t>МУП МО "Каргопольский муниципальный район" "Ошевенское"</t>
  </si>
  <si>
    <t>65-в/26 от 08.12.2020, межтарифная разница в 1 полугодии 0</t>
  </si>
  <si>
    <t>65-в/21 от 08.12.2020, межтарифная разница в 1 полугодии 0</t>
  </si>
  <si>
    <t>62-в/10 от 26.11.2020, межтарифная разница в 1 полугодии 0</t>
  </si>
  <si>
    <t>ЛПУ "Санаторий Солониха"</t>
  </si>
  <si>
    <t>ООО Капитель"</t>
  </si>
  <si>
    <t>48-в/3 от 13.10.2020</t>
  </si>
  <si>
    <t>МО "Сафроновское"</t>
  </si>
  <si>
    <t>вместо Козьминское МУППЖКХ, 73-в/18 от 26.12.2020</t>
  </si>
  <si>
    <t>ООО "АОВ"</t>
  </si>
  <si>
    <t>городской округ Арх.обл. "Мирный"</t>
  </si>
  <si>
    <t>ООО "УК "АЖС"</t>
  </si>
  <si>
    <t>сельское поселение "Мошинское"</t>
  </si>
  <si>
    <t>тариф на 2021 год не установлен</t>
  </si>
  <si>
    <t>сельское поселение "Кенозерское"</t>
  </si>
  <si>
    <t>МО "Североонежское",  МО "Ундозерское"</t>
  </si>
  <si>
    <t>городской округ Арх.обл. "Северодвинск"</t>
  </si>
  <si>
    <t>АО "ЦС "Звездочка"</t>
  </si>
  <si>
    <t>63-в/23от 01.12.2020</t>
  </si>
  <si>
    <t>69-в/3 от 17.12.2020</t>
  </si>
  <si>
    <t>межтарифная разница в 1 полугодии 0</t>
  </si>
  <si>
    <t>межтарифная разница во 2 полугодии 0</t>
  </si>
  <si>
    <t>сельское поселение "Черемушское"</t>
  </si>
  <si>
    <t>сельское поселение "Алексеевское"</t>
  </si>
  <si>
    <t>городское поселение "Мезенское"</t>
  </si>
  <si>
    <t>сельское поселение "Борецкое",
деревня Гридинская</t>
  </si>
  <si>
    <t>сельское поселение "Ухотское",
дер. Патровская и Песок</t>
  </si>
  <si>
    <t>сельское поселение "Печниковское",
дер. Ватамановская и Гавриловская</t>
  </si>
  <si>
    <t>сельское поселение "Ошевенское",
дер. Ширяиха</t>
  </si>
  <si>
    <t>городское поселение "Сольвычегодское",
кроме д. Григорово</t>
  </si>
  <si>
    <t>городское поселение "Сольвычегодское",
д. Григорово</t>
  </si>
  <si>
    <t>городское поселение "Приводинское",
д. Курцево, д. Куимиха, д. Медведка</t>
  </si>
  <si>
    <t>сельское поселение "Шалакушское",
пос. Тарза, пос. Ивакша, ст. Лельма</t>
  </si>
  <si>
    <t>сельское поселение "Шалакушское",
ст. Шожма</t>
  </si>
  <si>
    <t>сельское поселение "Шалакушское",
л/пос. Лепша-Новый</t>
  </si>
  <si>
    <t>сельское поселение "Нименьгское",
пос. Нименьга</t>
  </si>
  <si>
    <t>сельское поселение "Нименьгское",
пос. Шаста</t>
  </si>
  <si>
    <t>сельское поселение "Кодинское",
п. Кодино</t>
  </si>
  <si>
    <t>сельское поселение "Кодинское",
п. Мудьюга</t>
  </si>
  <si>
    <t>сельское поселение "Золотухское",
п. Золотуха</t>
  </si>
  <si>
    <t>сельское поселение "Покровское",
п. Верхнеозерский</t>
  </si>
  <si>
    <t>сельское поселение "Покровское",
пос. Маложма и пос. Покровское</t>
  </si>
  <si>
    <t>сельское поселение "Чекуевское",
пос. Шомокша</t>
  </si>
  <si>
    <t>сельское поселение "Островное",
с. Вознесенье и дер. Кяростров</t>
  </si>
  <si>
    <t>сельское поселение "Островное",
дер. Пустошь</t>
  </si>
  <si>
    <t>сельское поселение "Островное",
дер. Ластола</t>
  </si>
  <si>
    <t>сельское поселение "Талажское",
деревня Повракульская</t>
  </si>
  <si>
    <t>сельское поселение "Талажское",
п. Талаги</t>
  </si>
  <si>
    <t>сельское поселение "Катунинское",
Поселок Беломорье</t>
  </si>
  <si>
    <t>сельское поселение "Приморское",
Поселок Лайский Док</t>
  </si>
  <si>
    <t>сельское поселение "Заостровское",
дер. Большое Анисимово</t>
  </si>
  <si>
    <t>сельское поселение "Боброво-Лявленское",
поселок Боброво</t>
  </si>
  <si>
    <t>сельское поселение "Боброво-Лявленское",
д. Хорьково, д. Новинки</t>
  </si>
  <si>
    <t>сельское поселение "Боброво-Лявленское",
деревня Емельяновская</t>
  </si>
  <si>
    <t>сельское поселение "Катунинское",
п.Катунино и д.Лахта</t>
  </si>
  <si>
    <t>сельское поселение "Лисестровское",
д. Большая Корзиха, д. Волохница, д. Часовенское, д. Семеново, д. Любовское</t>
  </si>
  <si>
    <t>сельское поселение "Приморское",
Деревня Рикасиха</t>
  </si>
  <si>
    <t>сельское поселение "Лисестровское",
п. Ширшинский</t>
  </si>
  <si>
    <t>сельское поселение "Лисестровское",
посёлок Васьково и населенный пункт Аэропорт Васьково</t>
  </si>
  <si>
    <t>МО "Сольвычегодское",
д. Григорово</t>
  </si>
  <si>
    <t>МО "Сольвычегодское",
 кроме д. Григорово</t>
  </si>
  <si>
    <t>городское поселение "Няндомское",
от котельной локомотивного депо</t>
  </si>
  <si>
    <t>городское поселение "Няндомское",
от групповой котельной и от котельной МСС</t>
  </si>
  <si>
    <t>городское поселение "Приводинское",
рп. Приводино</t>
  </si>
  <si>
    <t>городское поселение "Приводинское",
д. Куимиха, д. Медведка</t>
  </si>
  <si>
    <t>городское поселение "Урдомское",
ул. Паламышская, дом 10,11 и ул. Карла Либкнехта, дома 30,32,34,36</t>
  </si>
  <si>
    <t>сельское поселение "Черемушское",
п.Савватия</t>
  </si>
  <si>
    <t>50-в/2 от 20.10.2020,
в мин-во не обращались с 2019 года</t>
  </si>
  <si>
    <t>ФКУ ИК-21 ОУХД УФСИН по АО,
(возможна передача объектов другому юр.лицу)</t>
  </si>
  <si>
    <t>ООО "ФинансГрупп"</t>
  </si>
  <si>
    <t>5-в/17 от 04.02.2021, тариф с 12.02.2021 вместо АО "АрхоблЭнерго"</t>
  </si>
  <si>
    <t>5-в/17 от 04.02.2021, тариф с 12.02.2021, вместо АО "АрхоблЭнерго"</t>
  </si>
  <si>
    <t xml:space="preserve">1. СУБСИДИИ </t>
  </si>
  <si>
    <t xml:space="preserve">2. ГРАНТЫ В ФОРМЕ СУБСИДИИ </t>
  </si>
  <si>
    <t xml:space="preserve">одноставочный тариф для прочих потребителей
 (без НДС),
рублей
</t>
  </si>
  <si>
    <t xml:space="preserve">городской округ "Город Архангельск" и Приморский муниципальный район </t>
  </si>
  <si>
    <t>вместо ООО "ВодаСтоки" (п. Ширшинский), в плане не были заложены объемы по Ширшинскому психоневрологическому диспансеру</t>
  </si>
  <si>
    <t>51-в/13 от 22.10.2020, лицензия выдана только на техническую воду МО Кенозерское</t>
  </si>
  <si>
    <t>вместо АО "АрхоблЭнерго", при поквартальном планировании не учтено снижение объемов в летний период и увеличение в зимний</t>
  </si>
  <si>
    <t>2 квартал</t>
  </si>
  <si>
    <t>декабрь 2022 года,
рублей</t>
  </si>
  <si>
    <t>1 квартал</t>
  </si>
  <si>
    <t>межтарифная разница в 1 полугодии 2021 года  0</t>
  </si>
  <si>
    <t>58-в/10 от 17.11.2020, межтарифная разница в 1 полугодии 2021 года 0</t>
  </si>
  <si>
    <t>58-в/10 от 17.11.2020, межтарифная разница в 1 полугодия 2021 г 0</t>
  </si>
  <si>
    <t>в 1 п/г 2021 г. межтарифная разница 0, поэтому факт. объемов нет</t>
  </si>
  <si>
    <t>декабрь 2023 года,
рублей</t>
  </si>
  <si>
    <t>СОГЛАСОВАНО:</t>
  </si>
  <si>
    <t>Руководитель АТиЦ АО</t>
  </si>
  <si>
    <t>Е.А. Попова</t>
  </si>
  <si>
    <t>Проверка</t>
  </si>
  <si>
    <t>ООО "УК "Уютный город"</t>
  </si>
  <si>
    <t>Лисестровское (п.Васьково)</t>
  </si>
  <si>
    <t>городское поселение "Приводинское", рп. Приводино</t>
  </si>
  <si>
    <t>городское поселение "Приводинское", д. Курцево, д. Куимиха, д. Медведка</t>
  </si>
  <si>
    <t>2904028491</t>
  </si>
  <si>
    <t>городское поселение "Приводинское",
ра. Приводино</t>
  </si>
  <si>
    <t>АО "ПО "Севмаш"</t>
  </si>
  <si>
    <t>МУП "ЖЭУ"</t>
  </si>
  <si>
    <t>городской округ Архангельской области "Мирный"</t>
  </si>
  <si>
    <t>сельское поселение "Ильинское", сельское поселение "Беляевское"</t>
  </si>
  <si>
    <t>ООО "Энергосфера</t>
  </si>
  <si>
    <t>ФКУ ИК-12 УФСИН России по Архангельской области</t>
  </si>
  <si>
    <t xml:space="preserve">
2923002226
</t>
  </si>
  <si>
    <t>городской округ "Новая Земля"</t>
  </si>
  <si>
    <t>кроме в/г № 4</t>
  </si>
  <si>
    <t>сельское поселение "Павловское", сельское поселение "Селянское"</t>
  </si>
  <si>
    <t>ГАПОУ АО "Каргопольский индустриальный техникум"</t>
  </si>
  <si>
    <t>МО "Ерцевское"</t>
  </si>
  <si>
    <t>ФКУ ИК-28 ОУХД УФСИН России по АО</t>
  </si>
  <si>
    <t>2920008068</t>
  </si>
  <si>
    <t xml:space="preserve">ФКУ ИК-29 УФСИН по АО
</t>
  </si>
  <si>
    <t>МО "Савинское"</t>
  </si>
  <si>
    <t>2920003609</t>
  </si>
  <si>
    <t>МУП "Северянин"</t>
  </si>
  <si>
    <t>сельское поселение "Дорогорское"</t>
  </si>
  <si>
    <t>сельское поселение "Североонежское"</t>
  </si>
  <si>
    <t>МУП ПУ "ЖКХ"</t>
  </si>
  <si>
    <t>городской округ "Город Коряжма"</t>
  </si>
  <si>
    <t>ООО "Капитель"</t>
  </si>
  <si>
    <t>МО "Алексеевское"</t>
  </si>
  <si>
    <t>Появляется субсидия с 2023 года</t>
  </si>
  <si>
    <t>Рост ЭОТ 2пг к 1пг</t>
  </si>
  <si>
    <t>Рост для населения 2пг к 1 пг</t>
  </si>
  <si>
    <t>Рост ЭОТ 2пг к 1 пг</t>
  </si>
  <si>
    <t>Рост ЭОТ 1пг 2023 ко 2 пг 2022</t>
  </si>
  <si>
    <t>Рост населения 1пг2023 ко2 пг2023</t>
  </si>
  <si>
    <t>Рост населения 2пг к 1 пг</t>
  </si>
  <si>
    <t>Рост ЭОТ 1пг 2024 ко 2 пг 2023</t>
  </si>
  <si>
    <t>Рост населения 1пг2024 ко2 пг2023</t>
  </si>
  <si>
    <t xml:space="preserve">Имущество передано МУП "ШЛИТ". МУП "ШЛИТ" направил документы на установление тарифа на 2021 - 2022 год. </t>
  </si>
  <si>
    <t>Не были выделены отдельно Приводино и деревни в таблице, ЭОТ различные, объемы указаны только по деревням, добавлено Приводино.</t>
  </si>
  <si>
    <t>Пояснения</t>
  </si>
  <si>
    <t>Объем ресурса, куб.м.</t>
  </si>
  <si>
    <t>одноставочный тариф для населения и потребителей приравненных к населению(без НДС),
рублей</t>
  </si>
  <si>
    <t>Краснобоский муниципальный район Архангельской обалсти</t>
  </si>
  <si>
    <t>Потребность в средствах областного бюджета
за декабря 2021 - ноябрь 2022 года,
рублей</t>
  </si>
  <si>
    <t>Потребность в средствах областного бюджета
за декабрь 2022 - ноябрь 2023 года,
рублей</t>
  </si>
  <si>
    <t>декабрь 
2023 года,
рублей</t>
  </si>
  <si>
    <t>декабрь 
2024 года,
рублей</t>
  </si>
  <si>
    <t>Потребность в средствах областного бюджета
за декабрь 2023 - ноябрь 2024 года,
рублей</t>
  </si>
  <si>
    <t>Приложение № 12 к пояснительной записке</t>
  </si>
  <si>
    <t>Расчет плановой потребности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населению, на 2022 год</t>
  </si>
  <si>
    <t>Расчет плановой потребности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населению, на 2023 год</t>
  </si>
  <si>
    <t>Расчет плановой потребности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населению, на 2024 год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</si>
</sst>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#,##0.000"/>
    <numFmt numFmtId="165" formatCode="#,##0.00_ ;\-#,##0.00\ "/>
    <numFmt numFmtId="166" formatCode="_-* #,##0.000\ _₽_-;\-* #,##0.000\ _₽_-;_-* &quot;-&quot;???\ _₽_-;_-@_-"/>
    <numFmt numFmtId="167" formatCode="0.000"/>
    <numFmt numFmtId="168" formatCode="_-* #,##0.000\ _₽_-;\-* #,##0.000\ _₽_-;_-* &quot;-&quot;??\ _₽_-;_-@_-"/>
    <numFmt numFmtId="169" formatCode="#,##0.0"/>
    <numFmt numFmtId="170" formatCode="0.0"/>
  </numFmts>
  <fonts count="72">
    <font>
      <sz val="10"/>
      <name val="Tahoma"/>
    </font>
    <font>
      <sz val="10"/>
      <name val="Tahoma"/>
      <family val="2"/>
      <charset val="204"/>
    </font>
    <font>
      <sz val="10"/>
      <name val="Arial Cyr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sz val="16"/>
      <name val="Tahoma"/>
      <family val="2"/>
      <charset val="204"/>
    </font>
    <font>
      <b/>
      <sz val="14"/>
      <name val="Tahoma"/>
      <family val="2"/>
      <charset val="204"/>
    </font>
    <font>
      <sz val="18"/>
      <name val="Tahoma"/>
      <family val="2"/>
      <charset val="204"/>
    </font>
    <font>
      <sz val="16"/>
      <color rgb="FFFF0000"/>
      <name val="Tahoma"/>
      <family val="2"/>
      <charset val="204"/>
    </font>
    <font>
      <sz val="22"/>
      <name val="Tahoma"/>
      <family val="2"/>
      <charset val="204"/>
    </font>
    <font>
      <b/>
      <sz val="16"/>
      <color rgb="FFFF0000"/>
      <name val="Tahoma"/>
      <family val="2"/>
      <charset val="204"/>
    </font>
    <font>
      <sz val="26"/>
      <name val="Tahoma"/>
      <family val="2"/>
      <charset val="204"/>
    </font>
    <font>
      <sz val="10"/>
      <name val="Arial Cyr"/>
      <charset val="204"/>
    </font>
    <font>
      <sz val="26"/>
      <color indexed="8"/>
      <name val="Tahoma"/>
      <family val="2"/>
      <charset val="204"/>
    </font>
    <font>
      <sz val="24"/>
      <name val="Tahoma"/>
      <family val="2"/>
      <charset val="204"/>
    </font>
    <font>
      <sz val="24"/>
      <color indexed="8"/>
      <name val="Tahoma"/>
      <family val="2"/>
      <charset val="204"/>
    </font>
    <font>
      <b/>
      <sz val="20"/>
      <color rgb="FFFF0000"/>
      <name val="Tahoma"/>
      <family val="2"/>
      <charset val="204"/>
    </font>
    <font>
      <sz val="20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sz val="16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8"/>
      <name val="Tahoma"/>
      <family val="2"/>
      <charset val="204"/>
    </font>
    <font>
      <b/>
      <sz val="18"/>
      <name val="Tahoma"/>
      <family val="2"/>
      <charset val="204"/>
    </font>
    <font>
      <b/>
      <sz val="22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38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28" borderId="11"/>
    <xf numFmtId="0" fontId="1" fillId="29" borderId="12"/>
    <xf numFmtId="0" fontId="1" fillId="29" borderId="12"/>
    <xf numFmtId="0" fontId="1" fillId="29" borderId="12"/>
    <xf numFmtId="0" fontId="1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1" fillId="0" borderId="0" applyFont="0" applyFill="0" applyBorder="0" applyAlignment="0" applyProtection="0"/>
    <xf numFmtId="0" fontId="40" fillId="0" borderId="0"/>
    <xf numFmtId="0" fontId="1" fillId="0" borderId="0"/>
    <xf numFmtId="0" fontId="55" fillId="0" borderId="0"/>
  </cellStyleXfs>
  <cellXfs count="235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 shrinkToFit="1"/>
    </xf>
    <xf numFmtId="0" fontId="2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Protection="1"/>
    <xf numFmtId="0" fontId="47" fillId="0" borderId="15" xfId="0" applyNumberFormat="1" applyFont="1" applyFill="1" applyBorder="1" applyAlignment="1" applyProtection="1">
      <alignment horizontal="center" vertical="center" wrapText="1"/>
    </xf>
    <xf numFmtId="0" fontId="47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0" xfId="0" applyNumberFormat="1" applyFont="1" applyFill="1" applyBorder="1" applyProtection="1"/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 shrinkToFit="1"/>
    </xf>
    <xf numFmtId="0" fontId="48" fillId="0" borderId="15" xfId="0" applyNumberFormat="1" applyFont="1" applyFill="1" applyBorder="1" applyProtection="1"/>
    <xf numFmtId="0" fontId="44" fillId="0" borderId="19" xfId="177" applyNumberFormat="1" applyFont="1" applyFill="1" applyBorder="1" applyAlignment="1" applyProtection="1">
      <alignment horizontal="center" vertical="center" wrapText="1"/>
    </xf>
    <xf numFmtId="0" fontId="44" fillId="0" borderId="19" xfId="177" applyNumberFormat="1" applyFont="1" applyFill="1" applyBorder="1" applyAlignment="1" applyProtection="1">
      <alignment horizontal="left" vertical="center" wrapText="1"/>
    </xf>
    <xf numFmtId="0" fontId="40" fillId="0" borderId="19" xfId="177" applyFont="1" applyFill="1" applyBorder="1" applyAlignment="1">
      <alignment horizontal="center" vertical="center" wrapText="1"/>
    </xf>
    <xf numFmtId="164" fontId="40" fillId="0" borderId="19" xfId="177" applyNumberFormat="1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7" fillId="0" borderId="20" xfId="0" applyNumberFormat="1" applyFont="1" applyFill="1" applyBorder="1" applyAlignment="1" applyProtection="1">
      <alignment horizontal="center" vertical="center" wrapText="1"/>
    </xf>
    <xf numFmtId="0" fontId="49" fillId="0" borderId="19" xfId="0" applyNumberFormat="1" applyFont="1" applyFill="1" applyBorder="1" applyAlignment="1" applyProtection="1">
      <alignment horizontal="center" vertical="center"/>
    </xf>
    <xf numFmtId="0" fontId="49" fillId="0" borderId="19" xfId="0" applyNumberFormat="1" applyFont="1" applyFill="1" applyBorder="1" applyAlignment="1" applyProtection="1">
      <alignment horizontal="left" vertical="center"/>
    </xf>
    <xf numFmtId="4" fontId="0" fillId="0" borderId="0" xfId="0" applyNumberFormat="1" applyFont="1" applyFill="1" applyBorder="1" applyAlignment="1" applyProtection="1">
      <alignment horizontal="center"/>
    </xf>
    <xf numFmtId="0" fontId="21" fillId="0" borderId="0" xfId="20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/>
    </xf>
    <xf numFmtId="164" fontId="48" fillId="0" borderId="20" xfId="0" applyNumberFormat="1" applyFont="1" applyFill="1" applyBorder="1" applyAlignment="1" applyProtection="1">
      <alignment horizontal="center" vertical="center" wrapText="1"/>
    </xf>
    <xf numFmtId="4" fontId="48" fillId="0" borderId="20" xfId="0" applyNumberFormat="1" applyFont="1" applyFill="1" applyBorder="1" applyAlignment="1" applyProtection="1">
      <alignment horizontal="center" vertical="center" wrapText="1"/>
    </xf>
    <xf numFmtId="0" fontId="48" fillId="0" borderId="20" xfId="0" applyNumberFormat="1" applyFont="1" applyFill="1" applyBorder="1" applyAlignment="1" applyProtection="1">
      <alignment horizontal="center" vertical="center" wrapText="1"/>
    </xf>
    <xf numFmtId="164" fontId="48" fillId="0" borderId="15" xfId="0" applyNumberFormat="1" applyFont="1" applyFill="1" applyBorder="1" applyAlignment="1" applyProtection="1">
      <alignment horizontal="center" vertical="center"/>
    </xf>
    <xf numFmtId="164" fontId="48" fillId="0" borderId="15" xfId="0" applyNumberFormat="1" applyFont="1" applyFill="1" applyBorder="1" applyAlignment="1" applyProtection="1">
      <alignment horizontal="center" vertical="center" wrapText="1"/>
    </xf>
    <xf numFmtId="4" fontId="48" fillId="0" borderId="15" xfId="0" applyNumberFormat="1" applyFont="1" applyFill="1" applyBorder="1" applyAlignment="1" applyProtection="1">
      <alignment horizontal="center" vertical="center" wrapText="1"/>
    </xf>
    <xf numFmtId="0" fontId="48" fillId="0" borderId="15" xfId="0" applyNumberFormat="1" applyFont="1" applyFill="1" applyBorder="1" applyAlignment="1" applyProtection="1">
      <alignment horizontal="center" vertical="center" wrapText="1"/>
    </xf>
    <xf numFmtId="164" fontId="43" fillId="0" borderId="19" xfId="0" applyNumberFormat="1" applyFont="1" applyFill="1" applyBorder="1" applyAlignment="1" applyProtection="1">
      <alignment horizontal="center"/>
    </xf>
    <xf numFmtId="164" fontId="43" fillId="0" borderId="19" xfId="0" applyNumberFormat="1" applyFont="1" applyFill="1" applyBorder="1" applyProtection="1"/>
    <xf numFmtId="167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20" xfId="0" applyNumberFormat="1" applyFont="1" applyFill="1" applyBorder="1" applyAlignment="1" applyProtection="1">
      <alignment horizontal="center" vertical="center" wrapText="1"/>
    </xf>
    <xf numFmtId="0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left" vertical="center" wrapText="1" shrinkToFit="1"/>
    </xf>
    <xf numFmtId="0" fontId="48" fillId="0" borderId="15" xfId="0" applyNumberFormat="1" applyFont="1" applyFill="1" applyBorder="1" applyAlignment="1" applyProtection="1">
      <alignment horizontal="left" vertical="center" wrapText="1"/>
    </xf>
    <xf numFmtId="0" fontId="48" fillId="0" borderId="15" xfId="0" applyNumberFormat="1" applyFont="1" applyFill="1" applyBorder="1" applyAlignment="1" applyProtection="1">
      <alignment horizontal="left" vertical="center" wrapText="1" shrinkToFi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 shrinkToFit="1"/>
    </xf>
    <xf numFmtId="4" fontId="48" fillId="0" borderId="15" xfId="0" applyNumberFormat="1" applyFont="1" applyFill="1" applyBorder="1" applyProtection="1"/>
    <xf numFmtId="0" fontId="47" fillId="0" borderId="0" xfId="0" applyNumberFormat="1" applyFont="1" applyFill="1" applyBorder="1" applyAlignment="1" applyProtection="1">
      <alignment horizontal="center" vertical="center" wrapText="1" shrinkToFit="1"/>
    </xf>
    <xf numFmtId="4" fontId="47" fillId="0" borderId="0" xfId="0" applyNumberFormat="1" applyFont="1" applyFill="1" applyBorder="1" applyAlignment="1" applyProtection="1">
      <alignment horizontal="center" vertical="center" wrapText="1"/>
    </xf>
    <xf numFmtId="4" fontId="47" fillId="0" borderId="0" xfId="0" applyNumberFormat="1" applyFont="1" applyFill="1" applyBorder="1" applyAlignment="1" applyProtection="1">
      <alignment horizontal="center" vertical="center" wrapText="1" shrinkToFit="1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164" fontId="51" fillId="0" borderId="15" xfId="0" applyNumberFormat="1" applyFont="1" applyFill="1" applyBorder="1" applyAlignment="1" applyProtection="1">
      <alignment horizontal="center" vertical="center" wrapText="1"/>
    </xf>
    <xf numFmtId="164" fontId="53" fillId="0" borderId="19" xfId="0" applyNumberFormat="1" applyFont="1" applyFill="1" applyBorder="1" applyAlignment="1" applyProtection="1">
      <alignment horizontal="center"/>
    </xf>
    <xf numFmtId="167" fontId="48" fillId="0" borderId="15" xfId="0" applyNumberFormat="1" applyFont="1" applyFill="1" applyBorder="1" applyAlignment="1" applyProtection="1">
      <alignment horizontal="center" vertical="center" wrapText="1"/>
    </xf>
    <xf numFmtId="165" fontId="48" fillId="0" borderId="20" xfId="0" applyNumberFormat="1" applyFont="1" applyFill="1" applyBorder="1" applyAlignment="1" applyProtection="1">
      <alignment horizontal="center" vertical="center" wrapText="1"/>
    </xf>
    <xf numFmtId="49" fontId="54" fillId="0" borderId="0" xfId="0" applyNumberFormat="1" applyFont="1" applyFill="1" applyBorder="1" applyAlignment="1" applyProtection="1">
      <alignment horizontal="center"/>
    </xf>
    <xf numFmtId="0" fontId="54" fillId="0" borderId="0" xfId="0" applyNumberFormat="1" applyFont="1" applyFill="1" applyBorder="1" applyAlignment="1" applyProtection="1">
      <alignment horizontal="left"/>
    </xf>
    <xf numFmtId="0" fontId="54" fillId="0" borderId="0" xfId="236" applyFont="1" applyFill="1" applyAlignment="1">
      <alignment wrapText="1"/>
    </xf>
    <xf numFmtId="0" fontId="54" fillId="0" borderId="0" xfId="0" applyFont="1" applyFill="1"/>
    <xf numFmtId="0" fontId="54" fillId="0" borderId="0" xfId="0" applyNumberFormat="1" applyFont="1" applyFill="1" applyBorder="1" applyProtection="1"/>
    <xf numFmtId="0" fontId="54" fillId="0" borderId="0" xfId="236" applyFont="1" applyFill="1"/>
    <xf numFmtId="0" fontId="56" fillId="0" borderId="0" xfId="0" applyFont="1" applyFill="1"/>
    <xf numFmtId="49" fontId="57" fillId="0" borderId="0" xfId="0" applyNumberFormat="1" applyFont="1" applyFill="1" applyBorder="1" applyAlignment="1" applyProtection="1">
      <alignment horizontal="center"/>
    </xf>
    <xf numFmtId="0" fontId="57" fillId="0" borderId="0" xfId="0" applyNumberFormat="1" applyFont="1" applyFill="1" applyBorder="1" applyAlignment="1" applyProtection="1">
      <alignment horizontal="left"/>
    </xf>
    <xf numFmtId="0" fontId="57" fillId="0" borderId="0" xfId="0" applyNumberFormat="1" applyFont="1" applyFill="1" applyBorder="1" applyProtection="1"/>
    <xf numFmtId="0" fontId="58" fillId="0" borderId="0" xfId="0" applyFont="1" applyFill="1" applyAlignment="1">
      <alignment horizontal="center"/>
    </xf>
    <xf numFmtId="0" fontId="58" fillId="0" borderId="0" xfId="0" applyFont="1" applyFill="1"/>
    <xf numFmtId="49" fontId="0" fillId="0" borderId="0" xfId="0" applyNumberFormat="1" applyFont="1" applyFill="1" applyBorder="1" applyAlignment="1" applyProtection="1">
      <alignment horizontal="center"/>
    </xf>
    <xf numFmtId="0" fontId="49" fillId="0" borderId="0" xfId="201" applyFont="1" applyFill="1" applyBorder="1" applyAlignment="1">
      <alignment vertical="center" wrapText="1"/>
    </xf>
    <xf numFmtId="0" fontId="47" fillId="0" borderId="0" xfId="0" applyNumberFormat="1" applyFont="1" applyFill="1" applyBorder="1" applyProtection="1"/>
    <xf numFmtId="0" fontId="49" fillId="0" borderId="0" xfId="0" applyNumberFormat="1" applyFont="1" applyFill="1" applyBorder="1" applyAlignment="1" applyProtection="1">
      <alignment horizontal="center" vertical="center" wrapText="1"/>
    </xf>
    <xf numFmtId="164" fontId="66" fillId="0" borderId="15" xfId="0" applyNumberFormat="1" applyFont="1" applyFill="1" applyBorder="1" applyAlignment="1" applyProtection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48" fillId="0" borderId="15" xfId="0" applyFont="1" applyFill="1" applyBorder="1" applyAlignment="1">
      <alignment horizontal="left" vertical="center" wrapText="1" shrinkToFit="1"/>
    </xf>
    <xf numFmtId="0" fontId="47" fillId="0" borderId="15" xfId="0" applyFont="1" applyFill="1" applyBorder="1" applyAlignment="1">
      <alignment horizontal="center" vertical="center" wrapText="1"/>
    </xf>
    <xf numFmtId="164" fontId="48" fillId="0" borderId="15" xfId="0" applyNumberFormat="1" applyFont="1" applyFill="1" applyBorder="1" applyAlignment="1">
      <alignment horizontal="center" vertical="center" wrapText="1"/>
    </xf>
    <xf numFmtId="164" fontId="48" fillId="0" borderId="20" xfId="0" applyNumberFormat="1" applyFont="1" applyFill="1" applyBorder="1" applyAlignment="1">
      <alignment horizontal="center" vertical="center" wrapText="1"/>
    </xf>
    <xf numFmtId="165" fontId="48" fillId="0" borderId="15" xfId="0" applyNumberFormat="1" applyFont="1" applyFill="1" applyBorder="1" applyAlignment="1">
      <alignment horizontal="center" vertical="center" wrapText="1"/>
    </xf>
    <xf numFmtId="165" fontId="48" fillId="0" borderId="20" xfId="0" applyNumberFormat="1" applyFont="1" applyFill="1" applyBorder="1" applyAlignment="1">
      <alignment horizontal="center" vertical="center" wrapText="1"/>
    </xf>
    <xf numFmtId="4" fontId="48" fillId="0" borderId="20" xfId="0" applyNumberFormat="1" applyFont="1" applyFill="1" applyBorder="1" applyAlignment="1">
      <alignment horizontal="center" vertical="center" wrapText="1"/>
    </xf>
    <xf numFmtId="4" fontId="48" fillId="0" borderId="15" xfId="0" applyNumberFormat="1" applyFont="1" applyFill="1" applyBorder="1"/>
    <xf numFmtId="0" fontId="22" fillId="0" borderId="0" xfId="0" applyFont="1" applyFill="1"/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/>
    <xf numFmtId="0" fontId="40" fillId="0" borderId="0" xfId="0" applyFont="1" applyFill="1" applyBorder="1" applyAlignment="1">
      <alignment horizontal="center" vertical="center" wrapText="1"/>
    </xf>
    <xf numFmtId="169" fontId="48" fillId="0" borderId="0" xfId="0" applyNumberFormat="1" applyFont="1" applyFill="1" applyBorder="1" applyAlignment="1" applyProtection="1">
      <alignment horizontal="center" vertical="center" wrapText="1"/>
    </xf>
    <xf numFmtId="169" fontId="47" fillId="0" borderId="0" xfId="0" applyNumberFormat="1" applyFont="1" applyFill="1" applyBorder="1" applyAlignment="1" applyProtection="1">
      <alignment horizontal="center" vertical="center" wrapText="1"/>
    </xf>
    <xf numFmtId="0" fontId="43" fillId="0" borderId="0" xfId="201" applyFont="1" applyFill="1" applyBorder="1" applyAlignment="1">
      <alignment vertical="center" wrapText="1"/>
    </xf>
    <xf numFmtId="170" fontId="48" fillId="0" borderId="0" xfId="0" applyNumberFormat="1" applyFont="1" applyFill="1" applyBorder="1" applyAlignment="1" applyProtection="1">
      <alignment horizontal="center" vertical="center" wrapText="1"/>
    </xf>
    <xf numFmtId="0" fontId="70" fillId="0" borderId="0" xfId="0" applyNumberFormat="1" applyFont="1" applyFill="1" applyBorder="1" applyAlignment="1" applyProtection="1">
      <alignment horizontal="center" vertical="center" wrapText="1"/>
    </xf>
    <xf numFmtId="169" fontId="50" fillId="0" borderId="0" xfId="0" applyNumberFormat="1" applyFont="1" applyFill="1" applyBorder="1" applyAlignment="1" applyProtection="1">
      <alignment horizontal="center" vertical="center" wrapText="1"/>
    </xf>
    <xf numFmtId="0" fontId="48" fillId="0" borderId="23" xfId="0" applyNumberFormat="1" applyFont="1" applyFill="1" applyBorder="1" applyAlignment="1" applyProtection="1"/>
    <xf numFmtId="0" fontId="48" fillId="0" borderId="0" xfId="0" applyNumberFormat="1" applyFont="1" applyFill="1" applyBorder="1" applyAlignment="1" applyProtection="1"/>
    <xf numFmtId="0" fontId="21" fillId="0" borderId="0" xfId="200" applyNumberFormat="1" applyFont="1" applyFill="1" applyBorder="1" applyAlignment="1" applyProtection="1">
      <alignment vertical="center"/>
    </xf>
    <xf numFmtId="0" fontId="40" fillId="0" borderId="19" xfId="177" applyNumberFormat="1" applyFont="1" applyFill="1" applyBorder="1" applyAlignment="1" applyProtection="1">
      <alignment vertical="center" wrapText="1"/>
    </xf>
    <xf numFmtId="0" fontId="40" fillId="0" borderId="19" xfId="177" applyNumberFormat="1" applyFont="1" applyFill="1" applyBorder="1" applyAlignment="1" applyProtection="1">
      <alignment horizontal="center" vertical="center" wrapText="1"/>
    </xf>
    <xf numFmtId="165" fontId="48" fillId="0" borderId="15" xfId="0" applyNumberFormat="1" applyFont="1" applyFill="1" applyBorder="1" applyAlignment="1" applyProtection="1">
      <alignment horizontal="center" vertical="center" wrapText="1"/>
    </xf>
    <xf numFmtId="165" fontId="66" fillId="0" borderId="15" xfId="0" applyNumberFormat="1" applyFont="1" applyFill="1" applyBorder="1" applyAlignment="1">
      <alignment horizontal="center" vertical="center" wrapText="1"/>
    </xf>
    <xf numFmtId="165" fontId="66" fillId="0" borderId="20" xfId="0" applyNumberFormat="1" applyFont="1" applyFill="1" applyBorder="1" applyAlignment="1">
      <alignment horizontal="center" vertical="center" wrapText="1"/>
    </xf>
    <xf numFmtId="165" fontId="51" fillId="0" borderId="15" xfId="0" applyNumberFormat="1" applyFont="1" applyFill="1" applyBorder="1" applyAlignment="1" applyProtection="1">
      <alignment horizontal="center" vertical="center" wrapText="1"/>
    </xf>
    <xf numFmtId="165" fontId="66" fillId="0" borderId="15" xfId="0" applyNumberFormat="1" applyFont="1" applyFill="1" applyBorder="1" applyAlignment="1" applyProtection="1">
      <alignment horizontal="center" vertical="center" wrapText="1"/>
    </xf>
    <xf numFmtId="165" fontId="66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/>
    </xf>
    <xf numFmtId="168" fontId="48" fillId="0" borderId="15" xfId="234" applyNumberFormat="1" applyFont="1" applyFill="1" applyBorder="1" applyAlignment="1" applyProtection="1">
      <alignment horizontal="center" vertical="center" wrapText="1" shrinkToFit="1"/>
    </xf>
    <xf numFmtId="166" fontId="48" fillId="0" borderId="15" xfId="0" applyNumberFormat="1" applyFont="1" applyFill="1" applyBorder="1" applyAlignment="1" applyProtection="1">
      <alignment horizontal="center" vertical="center" wrapText="1" shrinkToFit="1"/>
    </xf>
    <xf numFmtId="0" fontId="67" fillId="0" borderId="15" xfId="0" applyFont="1" applyFill="1" applyBorder="1" applyAlignment="1">
      <alignment horizontal="center" vertical="center" wrapText="1"/>
    </xf>
    <xf numFmtId="164" fontId="66" fillId="0" borderId="15" xfId="0" applyNumberFormat="1" applyFont="1" applyFill="1" applyBorder="1" applyAlignment="1">
      <alignment horizontal="center" vertical="center" wrapText="1"/>
    </xf>
    <xf numFmtId="4" fontId="66" fillId="0" borderId="15" xfId="0" applyNumberFormat="1" applyFont="1" applyFill="1" applyBorder="1"/>
    <xf numFmtId="169" fontId="66" fillId="0" borderId="0" xfId="0" applyNumberFormat="1" applyFont="1" applyFill="1" applyBorder="1" applyAlignment="1" applyProtection="1">
      <alignment horizontal="center" vertical="center" wrapText="1"/>
    </xf>
    <xf numFmtId="169" fontId="67" fillId="0" borderId="0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/>
    <xf numFmtId="0" fontId="66" fillId="0" borderId="15" xfId="0" applyNumberFormat="1" applyFont="1" applyFill="1" applyBorder="1" applyAlignment="1" applyProtection="1">
      <alignment horizontal="center" vertical="center" wrapText="1"/>
    </xf>
    <xf numFmtId="0" fontId="66" fillId="0" borderId="15" xfId="0" applyNumberFormat="1" applyFont="1" applyFill="1" applyBorder="1" applyAlignment="1" applyProtection="1">
      <alignment horizontal="left" vertical="center" wrapText="1"/>
    </xf>
    <xf numFmtId="0" fontId="66" fillId="0" borderId="15" xfId="0" applyNumberFormat="1" applyFont="1" applyFill="1" applyBorder="1" applyAlignment="1" applyProtection="1">
      <alignment horizontal="left" vertical="center" wrapText="1" shrinkToFit="1"/>
    </xf>
    <xf numFmtId="0" fontId="67" fillId="0" borderId="15" xfId="0" applyNumberFormat="1" applyFont="1" applyFill="1" applyBorder="1" applyAlignment="1" applyProtection="1">
      <alignment horizontal="center" vertical="center" wrapText="1"/>
    </xf>
    <xf numFmtId="4" fontId="66" fillId="0" borderId="15" xfId="0" applyNumberFormat="1" applyFont="1" applyFill="1" applyBorder="1" applyProtection="1"/>
    <xf numFmtId="0" fontId="66" fillId="0" borderId="0" xfId="0" applyNumberFormat="1" applyFont="1" applyFill="1" applyBorder="1" applyProtection="1"/>
    <xf numFmtId="0" fontId="68" fillId="0" borderId="0" xfId="0" applyNumberFormat="1" applyFont="1" applyFill="1" applyBorder="1" applyProtection="1"/>
    <xf numFmtId="164" fontId="66" fillId="0" borderId="20" xfId="0" applyNumberFormat="1" applyFont="1" applyFill="1" applyBorder="1" applyAlignment="1" applyProtection="1">
      <alignment horizontal="center" vertical="center" wrapText="1"/>
    </xf>
    <xf numFmtId="4" fontId="66" fillId="0" borderId="20" xfId="0" applyNumberFormat="1" applyFont="1" applyFill="1" applyBorder="1" applyAlignment="1" applyProtection="1">
      <alignment horizontal="center" vertical="center" wrapText="1"/>
    </xf>
    <xf numFmtId="0" fontId="48" fillId="0" borderId="15" xfId="0" applyNumberFormat="1" applyFont="1" applyFill="1" applyBorder="1" applyAlignment="1" applyProtection="1">
      <alignment horizontal="center"/>
    </xf>
    <xf numFmtId="0" fontId="54" fillId="0" borderId="0" xfId="0" applyNumberFormat="1" applyFont="1" applyFill="1" applyBorder="1" applyAlignment="1" applyProtection="1">
      <alignment horizontal="center"/>
    </xf>
    <xf numFmtId="0" fontId="57" fillId="0" borderId="0" xfId="0" applyNumberFormat="1" applyFont="1" applyFill="1" applyBorder="1" applyAlignment="1" applyProtection="1">
      <alignment horizontal="center"/>
    </xf>
    <xf numFmtId="43" fontId="48" fillId="0" borderId="20" xfId="234" applyFont="1" applyFill="1" applyBorder="1" applyAlignment="1" applyProtection="1">
      <alignment horizontal="center" vertical="center" wrapText="1" shrinkToFit="1"/>
    </xf>
    <xf numFmtId="164" fontId="66" fillId="0" borderId="20" xfId="0" applyNumberFormat="1" applyFont="1" applyFill="1" applyBorder="1" applyAlignment="1">
      <alignment horizontal="center" vertical="center" wrapText="1"/>
    </xf>
    <xf numFmtId="43" fontId="40" fillId="0" borderId="0" xfId="0" applyNumberFormat="1" applyFont="1" applyFill="1" applyBorder="1" applyAlignment="1" applyProtection="1">
      <alignment horizontal="center" vertical="center" wrapText="1"/>
    </xf>
    <xf numFmtId="43" fontId="47" fillId="0" borderId="0" xfId="0" applyNumberFormat="1" applyFont="1" applyFill="1" applyBorder="1" applyProtection="1"/>
    <xf numFmtId="4" fontId="47" fillId="0" borderId="0" xfId="0" applyNumberFormat="1" applyFont="1" applyFill="1" applyBorder="1" applyProtection="1"/>
    <xf numFmtId="0" fontId="52" fillId="0" borderId="0" xfId="201" applyFont="1" applyFill="1" applyBorder="1" applyAlignment="1">
      <alignment horizontal="center" vertical="center" wrapText="1"/>
    </xf>
    <xf numFmtId="0" fontId="54" fillId="0" borderId="0" xfId="236" applyFont="1" applyFill="1" applyAlignment="1">
      <alignment horizontal="left" wrapText="1"/>
    </xf>
    <xf numFmtId="164" fontId="47" fillId="0" borderId="0" xfId="0" applyNumberFormat="1" applyFont="1" applyFill="1" applyBorder="1" applyAlignment="1" applyProtection="1">
      <alignment horizontal="center"/>
    </xf>
    <xf numFmtId="0" fontId="71" fillId="0" borderId="0" xfId="201" applyFont="1" applyFill="1" applyBorder="1" applyAlignment="1">
      <alignment horizontal="center" vertical="center" wrapText="1"/>
    </xf>
    <xf numFmtId="0" fontId="44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20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46" fillId="0" borderId="0" xfId="0" applyNumberFormat="1" applyFont="1" applyFill="1" applyBorder="1" applyAlignment="1" applyProtection="1">
      <alignment horizontal="left" vertical="center"/>
    </xf>
    <xf numFmtId="0" fontId="54" fillId="0" borderId="0" xfId="236" applyFont="1" applyFill="1" applyAlignment="1">
      <alignment horizontal="left" wrapText="1"/>
    </xf>
    <xf numFmtId="0" fontId="59" fillId="0" borderId="22" xfId="200" applyNumberFormat="1" applyFont="1" applyFill="1" applyBorder="1" applyAlignment="1" applyProtection="1">
      <alignment horizontal="center" vertical="center"/>
    </xf>
    <xf numFmtId="0" fontId="60" fillId="0" borderId="22" xfId="200" applyNumberFormat="1" applyFont="1" applyFill="1" applyBorder="1" applyAlignment="1" applyProtection="1">
      <alignment horizontal="center" vertical="center"/>
    </xf>
    <xf numFmtId="0" fontId="48" fillId="0" borderId="23" xfId="0" applyNumberFormat="1" applyFont="1" applyFill="1" applyBorder="1" applyAlignment="1" applyProtection="1">
      <alignment horizontal="center"/>
    </xf>
    <xf numFmtId="0" fontId="4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164" fontId="47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48" fillId="0" borderId="15" xfId="177" applyNumberFormat="1" applyFont="1" applyFill="1" applyBorder="1" applyAlignment="1" applyProtection="1">
      <alignment horizontal="center" vertical="center" wrapText="1"/>
    </xf>
    <xf numFmtId="0" fontId="48" fillId="0" borderId="15" xfId="177" applyFont="1" applyFill="1" applyBorder="1" applyAlignment="1">
      <alignment horizontal="center" vertical="center" wrapText="1"/>
    </xf>
    <xf numFmtId="0" fontId="48" fillId="0" borderId="16" xfId="177" applyFont="1" applyFill="1" applyBorder="1" applyAlignment="1">
      <alignment horizontal="center" vertical="center" wrapText="1"/>
    </xf>
    <xf numFmtId="0" fontId="48" fillId="0" borderId="17" xfId="177" applyFont="1" applyFill="1" applyBorder="1" applyAlignment="1">
      <alignment horizontal="center" vertical="center" wrapText="1"/>
    </xf>
    <xf numFmtId="0" fontId="48" fillId="0" borderId="18" xfId="177" applyFont="1" applyFill="1" applyBorder="1" applyAlignment="1">
      <alignment horizontal="center" vertical="center" wrapText="1"/>
    </xf>
    <xf numFmtId="4" fontId="48" fillId="0" borderId="16" xfId="177" applyNumberFormat="1" applyFont="1" applyFill="1" applyBorder="1" applyAlignment="1" applyProtection="1">
      <alignment horizontal="center" vertical="center" wrapText="1"/>
    </xf>
    <xf numFmtId="4" fontId="48" fillId="0" borderId="17" xfId="177" applyNumberFormat="1" applyFont="1" applyFill="1" applyBorder="1" applyAlignment="1" applyProtection="1">
      <alignment horizontal="center" vertical="center" wrapText="1"/>
    </xf>
    <xf numFmtId="4" fontId="48" fillId="0" borderId="18" xfId="177" applyNumberFormat="1" applyFont="1" applyFill="1" applyBorder="1" applyAlignment="1" applyProtection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64" fontId="48" fillId="0" borderId="15" xfId="177" applyNumberFormat="1" applyFont="1" applyFill="1" applyBorder="1" applyAlignment="1">
      <alignment horizontal="center" vertical="center" wrapText="1"/>
    </xf>
    <xf numFmtId="0" fontId="48" fillId="0" borderId="15" xfId="177" applyNumberFormat="1" applyFont="1" applyFill="1" applyBorder="1" applyAlignment="1" applyProtection="1">
      <alignment vertical="center" wrapText="1"/>
    </xf>
    <xf numFmtId="0" fontId="48" fillId="0" borderId="15" xfId="177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50" fillId="0" borderId="16" xfId="177" applyNumberFormat="1" applyFont="1" applyFill="1" applyBorder="1" applyAlignment="1" applyProtection="1">
      <alignment vertical="center" wrapText="1"/>
    </xf>
    <xf numFmtId="0" fontId="50" fillId="0" borderId="17" xfId="177" applyNumberFormat="1" applyFont="1" applyFill="1" applyBorder="1" applyAlignment="1" applyProtection="1">
      <alignment vertical="center" wrapText="1"/>
    </xf>
    <xf numFmtId="0" fontId="50" fillId="0" borderId="17" xfId="177" applyNumberFormat="1" applyFont="1" applyFill="1" applyBorder="1" applyAlignment="1" applyProtection="1">
      <alignment horizontal="center" vertical="center" wrapText="1"/>
    </xf>
    <xf numFmtId="0" fontId="50" fillId="0" borderId="18" xfId="177" applyNumberFormat="1" applyFont="1" applyFill="1" applyBorder="1" applyAlignment="1" applyProtection="1">
      <alignment vertical="center" wrapText="1"/>
    </xf>
    <xf numFmtId="0" fontId="50" fillId="0" borderId="0" xfId="177" applyNumberFormat="1" applyFont="1" applyFill="1" applyBorder="1" applyAlignment="1" applyProtection="1">
      <alignment vertical="center" wrapText="1"/>
    </xf>
    <xf numFmtId="0" fontId="47" fillId="0" borderId="0" xfId="177" applyNumberFormat="1" applyFont="1" applyFill="1" applyBorder="1" applyAlignment="1" applyProtection="1">
      <alignment vertical="center" wrapText="1"/>
    </xf>
    <xf numFmtId="0" fontId="48" fillId="0" borderId="0" xfId="177" applyNumberFormat="1" applyFont="1" applyFill="1" applyBorder="1" applyAlignment="1" applyProtection="1">
      <alignment vertical="center" wrapText="1"/>
    </xf>
    <xf numFmtId="0" fontId="66" fillId="0" borderId="15" xfId="0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left" vertical="center" wrapText="1"/>
    </xf>
    <xf numFmtId="0" fontId="66" fillId="0" borderId="15" xfId="0" applyFont="1" applyFill="1" applyBorder="1" applyAlignment="1">
      <alignment horizontal="left" vertical="center" wrapText="1" shrinkToFit="1"/>
    </xf>
    <xf numFmtId="0" fontId="66" fillId="0" borderId="0" xfId="0" applyFont="1" applyFill="1" applyAlignment="1">
      <alignment horizontal="center" vertical="center" wrapText="1"/>
    </xf>
    <xf numFmtId="0" fontId="48" fillId="0" borderId="0" xfId="0" applyNumberFormat="1" applyFont="1" applyFill="1" applyBorder="1" applyAlignment="1" applyProtection="1">
      <alignment wrapText="1"/>
    </xf>
    <xf numFmtId="4" fontId="51" fillId="0" borderId="15" xfId="0" applyNumberFormat="1" applyFont="1" applyFill="1" applyBorder="1" applyProtection="1"/>
    <xf numFmtId="0" fontId="51" fillId="0" borderId="0" xfId="0" applyNumberFormat="1" applyFont="1" applyFill="1" applyBorder="1" applyProtection="1"/>
    <xf numFmtId="0" fontId="45" fillId="0" borderId="0" xfId="0" applyNumberFormat="1" applyFont="1" applyFill="1" applyBorder="1" applyProtection="1"/>
    <xf numFmtId="0" fontId="48" fillId="0" borderId="15" xfId="0" applyFont="1" applyFill="1" applyBorder="1" applyAlignment="1">
      <alignment horizontal="center" vertical="center" wrapText="1" shrinkToFit="1"/>
    </xf>
    <xf numFmtId="0" fontId="48" fillId="0" borderId="15" xfId="0" applyNumberFormat="1" applyFont="1" applyFill="1" applyBorder="1" applyAlignment="1" applyProtection="1">
      <alignment horizontal="center" vertical="center"/>
    </xf>
    <xf numFmtId="0" fontId="47" fillId="0" borderId="15" xfId="0" applyNumberFormat="1" applyFont="1" applyFill="1" applyBorder="1" applyAlignment="1" applyProtection="1">
      <alignment horizontal="center" vertical="center"/>
    </xf>
    <xf numFmtId="164" fontId="48" fillId="0" borderId="15" xfId="0" applyNumberFormat="1" applyFont="1" applyFill="1" applyBorder="1" applyAlignment="1" applyProtection="1">
      <alignment vertical="center"/>
    </xf>
    <xf numFmtId="4" fontId="48" fillId="0" borderId="15" xfId="0" applyNumberFormat="1" applyFont="1" applyFill="1" applyBorder="1" applyAlignment="1" applyProtection="1">
      <alignment vertical="center"/>
    </xf>
    <xf numFmtId="0" fontId="50" fillId="0" borderId="16" xfId="177" applyNumberFormat="1" applyFont="1" applyFill="1" applyBorder="1" applyAlignment="1" applyProtection="1">
      <alignment horizontal="left" vertical="center" wrapText="1"/>
    </xf>
    <xf numFmtId="0" fontId="50" fillId="0" borderId="17" xfId="177" applyNumberFormat="1" applyFont="1" applyFill="1" applyBorder="1" applyAlignment="1" applyProtection="1">
      <alignment horizontal="left" vertical="center" wrapText="1"/>
    </xf>
    <xf numFmtId="0" fontId="47" fillId="0" borderId="17" xfId="177" applyNumberFormat="1" applyFont="1" applyFill="1" applyBorder="1" applyAlignment="1" applyProtection="1">
      <alignment horizontal="center" vertical="center" wrapText="1"/>
    </xf>
    <xf numFmtId="0" fontId="47" fillId="0" borderId="17" xfId="177" applyNumberFormat="1" applyFont="1" applyFill="1" applyBorder="1" applyAlignment="1" applyProtection="1">
      <alignment vertical="center" wrapText="1"/>
    </xf>
    <xf numFmtId="0" fontId="48" fillId="0" borderId="17" xfId="177" applyNumberFormat="1" applyFont="1" applyFill="1" applyBorder="1" applyAlignment="1" applyProtection="1">
      <alignment horizontal="center" vertical="center" wrapText="1"/>
    </xf>
    <xf numFmtId="0" fontId="51" fillId="0" borderId="17" xfId="177" applyNumberFormat="1" applyFont="1" applyFill="1" applyBorder="1" applyAlignment="1" applyProtection="1">
      <alignment horizontal="center" vertical="center" wrapText="1"/>
    </xf>
    <xf numFmtId="0" fontId="48" fillId="0" borderId="17" xfId="177" applyNumberFormat="1" applyFont="1" applyFill="1" applyBorder="1" applyAlignment="1" applyProtection="1">
      <alignment vertical="center" wrapText="1"/>
    </xf>
    <xf numFmtId="0" fontId="48" fillId="0" borderId="18" xfId="177" applyNumberFormat="1" applyFont="1" applyFill="1" applyBorder="1" applyAlignment="1" applyProtection="1">
      <alignment vertical="center" wrapText="1"/>
    </xf>
    <xf numFmtId="0" fontId="48" fillId="0" borderId="15" xfId="0" applyNumberFormat="1" applyFont="1" applyFill="1" applyBorder="1" applyAlignment="1" applyProtection="1">
      <alignment horizontal="center" vertical="center"/>
    </xf>
    <xf numFmtId="43" fontId="48" fillId="0" borderId="15" xfId="234" applyNumberFormat="1" applyFont="1" applyFill="1" applyBorder="1" applyAlignment="1" applyProtection="1">
      <alignment horizontal="center" vertical="center" wrapText="1" shrinkToFit="1"/>
    </xf>
    <xf numFmtId="43" fontId="48" fillId="0" borderId="0" xfId="234" applyFont="1" applyFill="1" applyBorder="1" applyAlignment="1" applyProtection="1">
      <alignment horizontal="center" vertical="center" wrapText="1" shrinkToFit="1"/>
    </xf>
    <xf numFmtId="43" fontId="48" fillId="0" borderId="15" xfId="234" applyNumberFormat="1" applyFont="1" applyFill="1" applyBorder="1" applyAlignment="1" applyProtection="1">
      <alignment horizontal="center" vertical="center" wrapText="1"/>
    </xf>
    <xf numFmtId="43" fontId="48" fillId="0" borderId="0" xfId="234" applyFont="1" applyFill="1" applyBorder="1" applyAlignment="1" applyProtection="1">
      <alignment horizontal="center" vertical="center" wrapText="1"/>
    </xf>
    <xf numFmtId="4" fontId="54" fillId="0" borderId="0" xfId="234" applyNumberFormat="1" applyFont="1" applyFill="1" applyBorder="1" applyAlignment="1">
      <alignment horizontal="center" vertical="center" wrapText="1"/>
    </xf>
    <xf numFmtId="4" fontId="54" fillId="0" borderId="0" xfId="234" applyNumberFormat="1" applyFont="1" applyFill="1" applyBorder="1" applyAlignment="1">
      <alignment horizontal="center" vertical="center"/>
    </xf>
    <xf numFmtId="0" fontId="54" fillId="0" borderId="21" xfId="236" applyFont="1" applyFill="1" applyBorder="1"/>
    <xf numFmtId="0" fontId="54" fillId="0" borderId="21" xfId="237" applyFont="1" applyFill="1" applyBorder="1"/>
    <xf numFmtId="0" fontId="54" fillId="0" borderId="0" xfId="236" applyFont="1" applyFill="1" applyBorder="1"/>
    <xf numFmtId="0" fontId="54" fillId="0" borderId="0" xfId="237" applyFont="1" applyFill="1" applyBorder="1"/>
    <xf numFmtId="0" fontId="54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0" fontId="56" fillId="0" borderId="21" xfId="0" applyFont="1" applyFill="1" applyBorder="1"/>
    <xf numFmtId="0" fontId="58" fillId="0" borderId="0" xfId="0" applyFont="1" applyFill="1" applyBorder="1"/>
    <xf numFmtId="4" fontId="50" fillId="0" borderId="0" xfId="234" applyNumberFormat="1" applyFont="1" applyFill="1" applyBorder="1" applyAlignment="1">
      <alignment horizontal="center" vertical="center"/>
    </xf>
    <xf numFmtId="4" fontId="50" fillId="0" borderId="0" xfId="234" applyNumberFormat="1" applyFont="1" applyFill="1" applyBorder="1" applyAlignment="1">
      <alignment horizontal="center" vertical="center"/>
    </xf>
    <xf numFmtId="0" fontId="48" fillId="0" borderId="15" xfId="177" applyNumberFormat="1" applyFont="1" applyFill="1" applyBorder="1" applyAlignment="1" applyProtection="1">
      <alignment horizontal="left" vertical="center" wrapText="1"/>
    </xf>
    <xf numFmtId="0" fontId="51" fillId="0" borderId="15" xfId="177" applyFont="1" applyFill="1" applyBorder="1" applyAlignment="1">
      <alignment horizontal="center" vertical="center" wrapText="1"/>
    </xf>
    <xf numFmtId="164" fontId="48" fillId="0" borderId="16" xfId="177" applyNumberFormat="1" applyFont="1" applyFill="1" applyBorder="1" applyAlignment="1">
      <alignment horizontal="center" vertical="center" wrapText="1"/>
    </xf>
    <xf numFmtId="164" fontId="48" fillId="0" borderId="18" xfId="177" applyNumberFormat="1" applyFont="1" applyFill="1" applyBorder="1" applyAlignment="1">
      <alignment horizontal="center" vertical="center" wrapText="1"/>
    </xf>
    <xf numFmtId="0" fontId="50" fillId="0" borderId="17" xfId="177" applyNumberFormat="1" applyFont="1" applyFill="1" applyBorder="1" applyAlignment="1" applyProtection="1">
      <alignment horizontal="left" vertical="center" wrapText="1"/>
    </xf>
    <xf numFmtId="4" fontId="48" fillId="0" borderId="15" xfId="0" applyNumberFormat="1" applyFont="1" applyFill="1" applyBorder="1" applyAlignment="1" applyProtection="1">
      <alignment horizontal="center" vertical="center"/>
    </xf>
    <xf numFmtId="43" fontId="48" fillId="0" borderId="15" xfId="234" applyFont="1" applyFill="1" applyBorder="1" applyAlignment="1" applyProtection="1">
      <alignment horizontal="center" vertical="center" wrapText="1" shrinkToFit="1"/>
    </xf>
    <xf numFmtId="43" fontId="48" fillId="0" borderId="15" xfId="234" applyFont="1" applyFill="1" applyBorder="1" applyAlignment="1" applyProtection="1">
      <alignment horizontal="center" vertical="center" wrapText="1"/>
    </xf>
    <xf numFmtId="0" fontId="48" fillId="0" borderId="19" xfId="177" applyNumberFormat="1" applyFont="1" applyFill="1" applyBorder="1" applyAlignment="1" applyProtection="1">
      <alignment horizontal="center" vertical="center" wrapText="1"/>
    </xf>
    <xf numFmtId="0" fontId="48" fillId="0" borderId="19" xfId="177" applyNumberFormat="1" applyFont="1" applyFill="1" applyBorder="1" applyAlignment="1" applyProtection="1">
      <alignment horizontal="left" vertical="center" wrapText="1"/>
    </xf>
    <xf numFmtId="0" fontId="48" fillId="0" borderId="19" xfId="177" applyFont="1" applyFill="1" applyBorder="1" applyAlignment="1">
      <alignment horizontal="center" vertical="center" wrapText="1"/>
    </xf>
    <xf numFmtId="0" fontId="51" fillId="0" borderId="19" xfId="177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48" fillId="0" borderId="20" xfId="177" applyNumberFormat="1" applyFont="1" applyFill="1" applyBorder="1" applyAlignment="1" applyProtection="1">
      <alignment horizontal="center" vertical="center" wrapText="1"/>
    </xf>
    <xf numFmtId="0" fontId="48" fillId="0" borderId="20" xfId="177" applyNumberFormat="1" applyFont="1" applyFill="1" applyBorder="1" applyAlignment="1" applyProtection="1">
      <alignment horizontal="left" vertical="center" wrapText="1"/>
    </xf>
    <xf numFmtId="0" fontId="48" fillId="0" borderId="20" xfId="177" applyFont="1" applyFill="1" applyBorder="1" applyAlignment="1">
      <alignment horizontal="center" vertical="center" wrapText="1"/>
    </xf>
    <xf numFmtId="0" fontId="51" fillId="0" borderId="20" xfId="177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16" xfId="0" applyNumberFormat="1" applyFont="1" applyFill="1" applyBorder="1" applyAlignment="1" applyProtection="1">
      <alignment horizontal="center" vertical="center"/>
    </xf>
    <xf numFmtId="0" fontId="48" fillId="0" borderId="17" xfId="0" applyNumberFormat="1" applyFont="1" applyFill="1" applyBorder="1" applyAlignment="1" applyProtection="1">
      <alignment horizontal="center" vertical="center"/>
    </xf>
    <xf numFmtId="0" fontId="48" fillId="0" borderId="18" xfId="0" applyNumberFormat="1" applyFont="1" applyFill="1" applyBorder="1" applyAlignment="1" applyProtection="1">
      <alignment horizontal="center" vertical="center"/>
    </xf>
    <xf numFmtId="4" fontId="48" fillId="0" borderId="15" xfId="234" applyNumberFormat="1" applyFont="1" applyFill="1" applyBorder="1" applyAlignment="1" applyProtection="1">
      <alignment horizontal="center" vertical="center" wrapText="1" shrinkToFit="1"/>
    </xf>
    <xf numFmtId="4" fontId="48" fillId="0" borderId="15" xfId="234" applyNumberFormat="1" applyFont="1" applyFill="1" applyBorder="1" applyAlignment="1" applyProtection="1">
      <alignment horizontal="center" vertical="center" wrapText="1"/>
    </xf>
  </cellXfs>
  <cellStyles count="238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10 2 4 2" xfId="236"/>
    <cellStyle name="Обычный 2" xfId="177"/>
    <cellStyle name="Обычный 2 10 2" xfId="23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87a\&#1054;&#1073;&#1097;&#1072;&#1103;%20&#1087;&#1072;&#1087;&#1082;&#1072;\&#1060;&#1080;&#1085;&#1072;&#1085;&#1089;&#1080;&#1088;&#1086;&#1074;&#1072;&#1085;&#1080;&#1077;\&#1041;&#1102;&#1076;&#1078;&#1077;&#1090;%202021%20&#1080;&#1079;&#1084;&#1077;&#1085;&#1077;&#1085;&#1080;&#1103;\4_&#1089;&#1077;&#1089;&#1089;&#1080;&#1103;%20&#1089;&#1077;&#1085;&#1090;&#1103;&#1073;&#1088;&#1100;\2_&#1055;&#1088;&#1086;&#1077;&#1082;&#1090;&#1099;%20&#1088;&#1072;&#1089;&#1095;&#1077;&#1090;&#1086;&#1074;\5_%20&#1044;&#1042;%20(&#1089;&#1091;&#1073;&#1089;&#1080;&#1076;&#1080;&#1080;+&#1075;&#1088;&#1072;&#1085;&#1090;&#1099;)%20&#1092;&#1072;&#1082;&#1090;%201%20&#1087;&#1086;&#1083;&#1091;&#1075;&#1086;&#1076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file\desktop\5_%20&#1044;&#1042;+&#1075;&#1088;&#1072;&#1085;&#1090;&#10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skova.ov\Desktop\&#1050;&#1086;&#1087;&#1080;&#1103;%205_%20&#1044;&#1042;+&#1075;&#1088;&#1072;&#1085;&#1090;&#1099;%20&#104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по районам (ХВ)"/>
      <sheetName val="Лист1"/>
    </sheetNames>
    <sheetDataSet>
      <sheetData sheetId="0">
        <row r="285">
          <cell r="Z285">
            <v>117532719.85443491</v>
          </cell>
        </row>
        <row r="307">
          <cell r="Z307">
            <v>1237529.0666666667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2"/>
      <sheetName val="2023"/>
      <sheetName val="2024"/>
    </sheetNames>
    <sheetDataSet>
      <sheetData sheetId="0">
        <row r="66">
          <cell r="G66">
            <v>22652.75</v>
          </cell>
          <cell r="L66">
            <v>48.01</v>
          </cell>
          <cell r="M66">
            <v>51.204109999999993</v>
          </cell>
          <cell r="O66">
            <v>49.930399999999999</v>
          </cell>
        </row>
        <row r="67">
          <cell r="L67">
            <v>139.18</v>
          </cell>
          <cell r="M67">
            <v>145.77614</v>
          </cell>
          <cell r="O67">
            <v>49.930399999999999</v>
          </cell>
        </row>
      </sheetData>
      <sheetData sheetId="1">
        <row r="66">
          <cell r="L66">
            <v>51.204109999999993</v>
          </cell>
          <cell r="M66">
            <v>51.978564400000003</v>
          </cell>
          <cell r="O66">
            <v>51.927616</v>
          </cell>
        </row>
        <row r="67">
          <cell r="L67">
            <v>145.77614</v>
          </cell>
          <cell r="M67">
            <v>150.5782456</v>
          </cell>
          <cell r="O67">
            <v>51.927616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2"/>
      <sheetName val="2023"/>
      <sheetName val="2024"/>
    </sheetNames>
    <sheetDataSet>
      <sheetData sheetId="0"/>
      <sheetData sheetId="1">
        <row r="290">
          <cell r="L290">
            <v>76.732039999999984</v>
          </cell>
          <cell r="M290">
            <v>77.096481600000004</v>
          </cell>
          <cell r="O290">
            <v>76.988288000000011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57"/>
  <sheetViews>
    <sheetView tabSelected="1" view="pageBreakPreview" zoomScale="60" zoomScaleNormal="5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9.140625" defaultRowHeight="12.75" customHeight="1" outlineLevelCol="1"/>
  <cols>
    <col min="1" max="1" width="22.85546875" style="2" customWidth="1"/>
    <col min="2" max="2" width="43" style="11" customWidth="1"/>
    <col min="3" max="3" width="48.140625" style="11" customWidth="1"/>
    <col min="4" max="4" width="55.28515625" style="2" customWidth="1"/>
    <col min="5" max="5" width="30.5703125" style="2" customWidth="1"/>
    <col min="6" max="6" width="27.5703125" style="2" hidden="1" customWidth="1" outlineLevel="1"/>
    <col min="7" max="7" width="28.7109375" style="31" customWidth="1" collapsed="1"/>
    <col min="8" max="9" width="28.7109375" style="31" customWidth="1"/>
    <col min="10" max="10" width="27" style="31" customWidth="1"/>
    <col min="11" max="11" width="27.28515625" style="31" customWidth="1"/>
    <col min="12" max="15" width="20.140625" style="1" customWidth="1"/>
    <col min="16" max="19" width="26.140625" style="29" customWidth="1"/>
    <col min="20" max="20" width="28.5703125" style="29" customWidth="1"/>
    <col min="21" max="21" width="28.42578125" style="1" customWidth="1"/>
    <col min="22" max="22" width="26.42578125" style="1" customWidth="1"/>
    <col min="23" max="23" width="29.85546875" style="1" customWidth="1"/>
    <col min="24" max="24" width="19" style="1" hidden="1" customWidth="1" outlineLevel="1"/>
    <col min="25" max="25" width="21.42578125" style="75" hidden="1" customWidth="1" outlineLevel="1"/>
    <col min="26" max="26" width="88.28515625" style="15" hidden="1" customWidth="1" outlineLevel="1"/>
    <col min="27" max="27" width="9.140625" style="1" collapsed="1"/>
    <col min="28" max="28" width="9.140625" style="1"/>
    <col min="29" max="29" width="15.140625" style="17" hidden="1" customWidth="1"/>
    <col min="30" max="16384" width="9.140625" style="1"/>
  </cols>
  <sheetData>
    <row r="1" spans="1:29" ht="39" customHeight="1">
      <c r="I1" s="138"/>
      <c r="J1" s="1"/>
      <c r="L1" s="149"/>
      <c r="M1" s="150" t="s">
        <v>448</v>
      </c>
    </row>
    <row r="2" spans="1:29" s="17" customFormat="1" ht="166.5" customHeight="1">
      <c r="B2" s="136"/>
      <c r="C2" s="136"/>
      <c r="D2" s="136"/>
      <c r="E2" s="136"/>
      <c r="F2" s="136"/>
      <c r="G2" s="141" t="s">
        <v>449</v>
      </c>
      <c r="H2" s="151"/>
      <c r="I2" s="151"/>
      <c r="J2" s="151"/>
      <c r="K2" s="151"/>
      <c r="L2" s="151"/>
      <c r="M2" s="151"/>
      <c r="N2" s="151"/>
      <c r="O2" s="140"/>
      <c r="P2" s="136"/>
      <c r="Q2" s="136"/>
      <c r="R2" s="136"/>
      <c r="S2" s="136"/>
      <c r="T2" s="136"/>
      <c r="U2" s="136"/>
      <c r="V2" s="136"/>
      <c r="W2" s="136"/>
      <c r="X2" s="136"/>
      <c r="Y2" s="74"/>
      <c r="Z2" s="15"/>
    </row>
    <row r="3" spans="1:29" ht="22.5">
      <c r="A3" s="4"/>
      <c r="B3" s="9"/>
      <c r="C3" s="18"/>
      <c r="D3" s="4"/>
      <c r="E3" s="4"/>
      <c r="F3" s="4"/>
      <c r="G3" s="30"/>
      <c r="H3" s="30"/>
      <c r="I3" s="30"/>
      <c r="J3" s="30"/>
      <c r="K3" s="30"/>
      <c r="L3" s="100"/>
      <c r="M3" s="100"/>
      <c r="N3" s="100"/>
      <c r="O3" s="100"/>
    </row>
    <row r="4" spans="1:29" s="15" customFormat="1" ht="126" customHeight="1">
      <c r="A4" s="152" t="s">
        <v>2</v>
      </c>
      <c r="B4" s="152" t="s">
        <v>3</v>
      </c>
      <c r="C4" s="152" t="s">
        <v>0</v>
      </c>
      <c r="D4" s="152" t="s">
        <v>1</v>
      </c>
      <c r="E4" s="153" t="s">
        <v>283</v>
      </c>
      <c r="F4" s="153" t="s">
        <v>291</v>
      </c>
      <c r="G4" s="154" t="s">
        <v>440</v>
      </c>
      <c r="H4" s="155"/>
      <c r="I4" s="155"/>
      <c r="J4" s="155"/>
      <c r="K4" s="156"/>
      <c r="L4" s="152" t="s">
        <v>381</v>
      </c>
      <c r="M4" s="152"/>
      <c r="N4" s="152" t="s">
        <v>441</v>
      </c>
      <c r="O4" s="152"/>
      <c r="P4" s="157" t="s">
        <v>277</v>
      </c>
      <c r="Q4" s="158"/>
      <c r="R4" s="158"/>
      <c r="S4" s="158"/>
      <c r="T4" s="159"/>
      <c r="U4" s="160" t="s">
        <v>278</v>
      </c>
      <c r="V4" s="160" t="s">
        <v>387</v>
      </c>
      <c r="W4" s="160" t="s">
        <v>443</v>
      </c>
      <c r="X4" s="161" t="s">
        <v>397</v>
      </c>
      <c r="Y4" s="162"/>
      <c r="Z4" s="160" t="s">
        <v>439</v>
      </c>
      <c r="AC4" s="17"/>
    </row>
    <row r="5" spans="1:29" s="16" customFormat="1" ht="97.5" customHeight="1">
      <c r="A5" s="152"/>
      <c r="B5" s="152"/>
      <c r="C5" s="152"/>
      <c r="D5" s="152"/>
      <c r="E5" s="153"/>
      <c r="F5" s="153"/>
      <c r="G5" s="163" t="s">
        <v>388</v>
      </c>
      <c r="H5" s="163" t="s">
        <v>386</v>
      </c>
      <c r="I5" s="163" t="s">
        <v>285</v>
      </c>
      <c r="J5" s="163" t="s">
        <v>286</v>
      </c>
      <c r="K5" s="163" t="s">
        <v>273</v>
      </c>
      <c r="L5" s="164" t="s">
        <v>274</v>
      </c>
      <c r="M5" s="164" t="s">
        <v>275</v>
      </c>
      <c r="N5" s="165" t="s">
        <v>274</v>
      </c>
      <c r="O5" s="165" t="s">
        <v>275</v>
      </c>
      <c r="P5" s="163" t="s">
        <v>284</v>
      </c>
      <c r="Q5" s="163" t="s">
        <v>386</v>
      </c>
      <c r="R5" s="163" t="s">
        <v>285</v>
      </c>
      <c r="S5" s="163" t="s">
        <v>286</v>
      </c>
      <c r="T5" s="163" t="s">
        <v>273</v>
      </c>
      <c r="U5" s="160"/>
      <c r="V5" s="160"/>
      <c r="W5" s="160"/>
      <c r="X5" s="166" t="s">
        <v>429</v>
      </c>
      <c r="Y5" s="166" t="s">
        <v>430</v>
      </c>
      <c r="Z5" s="160"/>
      <c r="AC5" s="96"/>
    </row>
    <row r="6" spans="1:29" s="5" customFormat="1" ht="15.75" customHeight="1">
      <c r="A6" s="21"/>
      <c r="B6" s="22"/>
      <c r="C6" s="22"/>
      <c r="D6" s="21"/>
      <c r="E6" s="23"/>
      <c r="F6" s="23"/>
      <c r="G6" s="24"/>
      <c r="H6" s="24"/>
      <c r="I6" s="24"/>
      <c r="J6" s="24"/>
      <c r="K6" s="24"/>
      <c r="L6" s="101"/>
      <c r="M6" s="101"/>
      <c r="N6" s="102"/>
      <c r="O6" s="102"/>
      <c r="P6" s="24"/>
      <c r="Q6" s="24"/>
      <c r="R6" s="24"/>
      <c r="S6" s="24"/>
      <c r="T6" s="24"/>
      <c r="U6" s="25"/>
      <c r="V6" s="25"/>
      <c r="W6" s="25"/>
      <c r="X6" s="91"/>
      <c r="Y6" s="76"/>
      <c r="Z6" s="16"/>
      <c r="AC6" s="96"/>
    </row>
    <row r="7" spans="1:29" s="171" customFormat="1" ht="42.75" customHeight="1">
      <c r="A7" s="167" t="s">
        <v>379</v>
      </c>
      <c r="B7" s="168"/>
      <c r="C7" s="168"/>
      <c r="D7" s="169"/>
      <c r="E7" s="168"/>
      <c r="F7" s="168"/>
      <c r="G7" s="169"/>
      <c r="H7" s="169"/>
      <c r="I7" s="169"/>
      <c r="J7" s="169"/>
      <c r="K7" s="169"/>
      <c r="L7" s="168"/>
      <c r="M7" s="168"/>
      <c r="N7" s="168"/>
      <c r="O7" s="168"/>
      <c r="P7" s="169"/>
      <c r="Q7" s="169"/>
      <c r="R7" s="169"/>
      <c r="S7" s="169"/>
      <c r="T7" s="169"/>
      <c r="U7" s="168"/>
      <c r="V7" s="168"/>
      <c r="W7" s="170"/>
      <c r="Y7" s="172"/>
      <c r="Z7" s="173"/>
    </row>
    <row r="8" spans="1:29" s="6" customFormat="1" ht="49.5" customHeight="1">
      <c r="A8" s="34" t="s">
        <v>7</v>
      </c>
      <c r="B8" s="46" t="s">
        <v>8</v>
      </c>
      <c r="C8" s="47" t="s">
        <v>5</v>
      </c>
      <c r="D8" s="34" t="s">
        <v>6</v>
      </c>
      <c r="E8" s="26" t="s">
        <v>270</v>
      </c>
      <c r="F8" s="26"/>
      <c r="G8" s="32">
        <v>30077.203000000001</v>
      </c>
      <c r="H8" s="32">
        <v>29996.364000000001</v>
      </c>
      <c r="I8" s="32">
        <v>37601.550000000003</v>
      </c>
      <c r="J8" s="32">
        <v>28745.096000000001</v>
      </c>
      <c r="K8" s="32">
        <f>G8+H8+I8+J8</f>
        <v>126420.213</v>
      </c>
      <c r="L8" s="60">
        <v>63.93</v>
      </c>
      <c r="M8" s="60">
        <v>66.776199999999989</v>
      </c>
      <c r="N8" s="60">
        <v>26.7</v>
      </c>
      <c r="O8" s="60">
        <f>N8*1.04</f>
        <v>27.768000000000001</v>
      </c>
      <c r="P8" s="33">
        <f>G8*(L8-N8)</f>
        <v>1119774.2676900001</v>
      </c>
      <c r="Q8" s="33">
        <f>(L8-N8)*H8</f>
        <v>1116764.6317200002</v>
      </c>
      <c r="R8" s="33">
        <f>(M8-O8)*I8</f>
        <v>1466768.7827099997</v>
      </c>
      <c r="S8" s="33">
        <f>(M8-O8)*J8</f>
        <v>1121294.4537871997</v>
      </c>
      <c r="T8" s="33">
        <f>P8+Q8+R8+S8</f>
        <v>4824602.1359071992</v>
      </c>
      <c r="U8" s="33"/>
      <c r="V8" s="33"/>
      <c r="W8" s="33"/>
      <c r="X8" s="92">
        <f t="shared" ref="X8:X29" si="0">M8/L8*100</f>
        <v>104.45205693727513</v>
      </c>
      <c r="Y8" s="93">
        <f t="shared" ref="Y8:Y29" si="1">O8/N8*100</f>
        <v>104</v>
      </c>
      <c r="Z8" s="92"/>
      <c r="AC8" s="97">
        <f>104-Y8</f>
        <v>0</v>
      </c>
    </row>
    <row r="9" spans="1:29" s="3" customFormat="1" ht="49.5" customHeight="1">
      <c r="A9" s="38" t="s">
        <v>10</v>
      </c>
      <c r="B9" s="48" t="s">
        <v>11</v>
      </c>
      <c r="C9" s="49" t="s">
        <v>5</v>
      </c>
      <c r="D9" s="38" t="s">
        <v>9</v>
      </c>
      <c r="E9" s="13" t="s">
        <v>270</v>
      </c>
      <c r="F9" s="13"/>
      <c r="G9" s="35">
        <v>399.41899999999998</v>
      </c>
      <c r="H9" s="36">
        <v>519.279</v>
      </c>
      <c r="I9" s="36">
        <v>655.57899999999995</v>
      </c>
      <c r="J9" s="36">
        <v>430.67899999999997</v>
      </c>
      <c r="K9" s="32">
        <f t="shared" ref="K9:K77" si="2">G9+H9+I9+J9</f>
        <v>2004.9560000000001</v>
      </c>
      <c r="L9" s="103">
        <v>71.5</v>
      </c>
      <c r="M9" s="60">
        <v>77.076999999999998</v>
      </c>
      <c r="N9" s="103">
        <v>29.61</v>
      </c>
      <c r="O9" s="60">
        <f t="shared" ref="O9:O25" si="3">N9*1.04</f>
        <v>30.7944</v>
      </c>
      <c r="P9" s="33">
        <f t="shared" ref="P9:P77" si="4">G9*(L9-N9)</f>
        <v>16731.661909999999</v>
      </c>
      <c r="Q9" s="33">
        <f t="shared" ref="Q9:Q77" si="5">(L9-N9)*H9</f>
        <v>21752.597310000001</v>
      </c>
      <c r="R9" s="33">
        <f t="shared" ref="R9:R77" si="6">(M9-O9)*I9</f>
        <v>30341.900625399998</v>
      </c>
      <c r="S9" s="33">
        <f t="shared" ref="S9:S77" si="7">(M9-O9)*J9</f>
        <v>19932.9438854</v>
      </c>
      <c r="T9" s="33">
        <f t="shared" ref="T9:T77" si="8">P9+Q9+R9+S9</f>
        <v>88759.103730799994</v>
      </c>
      <c r="U9" s="52"/>
      <c r="V9" s="52"/>
      <c r="W9" s="52"/>
      <c r="X9" s="92">
        <f t="shared" si="0"/>
        <v>107.80000000000001</v>
      </c>
      <c r="Y9" s="93">
        <f t="shared" si="1"/>
        <v>104</v>
      </c>
      <c r="Z9" s="15"/>
      <c r="AC9" s="97">
        <f t="shared" ref="AC9:AC78" si="9">104-Y9</f>
        <v>0</v>
      </c>
    </row>
    <row r="10" spans="1:29" s="3" customFormat="1" ht="60" customHeight="1">
      <c r="A10" s="38" t="s">
        <v>13</v>
      </c>
      <c r="B10" s="48" t="s">
        <v>14</v>
      </c>
      <c r="C10" s="49" t="s">
        <v>5</v>
      </c>
      <c r="D10" s="38" t="s">
        <v>12</v>
      </c>
      <c r="E10" s="13" t="s">
        <v>270</v>
      </c>
      <c r="F10" s="13"/>
      <c r="G10" s="36">
        <v>173781.45499999999</v>
      </c>
      <c r="H10" s="36">
        <v>177471.739</v>
      </c>
      <c r="I10" s="36">
        <v>160217</v>
      </c>
      <c r="J10" s="36">
        <v>166868.965</v>
      </c>
      <c r="K10" s="32">
        <f t="shared" si="2"/>
        <v>678339.15899999999</v>
      </c>
      <c r="L10" s="103">
        <v>44.56</v>
      </c>
      <c r="M10" s="60">
        <v>47.03</v>
      </c>
      <c r="N10" s="103">
        <v>29.61</v>
      </c>
      <c r="O10" s="60">
        <f t="shared" si="3"/>
        <v>30.7944</v>
      </c>
      <c r="P10" s="33">
        <f t="shared" si="4"/>
        <v>2598032.7522500004</v>
      </c>
      <c r="Q10" s="33">
        <f t="shared" si="5"/>
        <v>2653202.4980500005</v>
      </c>
      <c r="R10" s="33">
        <f t="shared" si="6"/>
        <v>2601219.1252000001</v>
      </c>
      <c r="S10" s="33">
        <f t="shared" si="7"/>
        <v>2709217.7681540004</v>
      </c>
      <c r="T10" s="33">
        <f t="shared" si="8"/>
        <v>10561672.143654002</v>
      </c>
      <c r="U10" s="52"/>
      <c r="V10" s="52"/>
      <c r="W10" s="52"/>
      <c r="X10" s="92">
        <f t="shared" si="0"/>
        <v>105.54308797127467</v>
      </c>
      <c r="Y10" s="93">
        <f t="shared" si="1"/>
        <v>104</v>
      </c>
      <c r="Z10" s="15"/>
      <c r="AC10" s="97">
        <f t="shared" si="9"/>
        <v>0</v>
      </c>
    </row>
    <row r="11" spans="1:29" s="3" customFormat="1" ht="49.5" customHeight="1">
      <c r="A11" s="38" t="s">
        <v>13</v>
      </c>
      <c r="B11" s="48" t="s">
        <v>14</v>
      </c>
      <c r="C11" s="49" t="s">
        <v>5</v>
      </c>
      <c r="D11" s="38" t="s">
        <v>15</v>
      </c>
      <c r="E11" s="13" t="s">
        <v>270</v>
      </c>
      <c r="F11" s="13"/>
      <c r="G11" s="36">
        <v>1464.819</v>
      </c>
      <c r="H11" s="36">
        <v>1766.067</v>
      </c>
      <c r="I11" s="36">
        <v>1618.3535400000001</v>
      </c>
      <c r="J11" s="36">
        <v>1685.5451</v>
      </c>
      <c r="K11" s="32">
        <f t="shared" si="2"/>
        <v>6534.7846400000008</v>
      </c>
      <c r="L11" s="103">
        <v>44.56</v>
      </c>
      <c r="M11" s="60">
        <v>47.03</v>
      </c>
      <c r="N11" s="103">
        <v>29.61</v>
      </c>
      <c r="O11" s="60">
        <f t="shared" si="3"/>
        <v>30.7944</v>
      </c>
      <c r="P11" s="33">
        <f t="shared" si="4"/>
        <v>21899.044050000004</v>
      </c>
      <c r="Q11" s="33">
        <f t="shared" si="5"/>
        <v>26402.701650000006</v>
      </c>
      <c r="R11" s="33">
        <f t="shared" si="6"/>
        <v>26274.940734024003</v>
      </c>
      <c r="S11" s="33">
        <f t="shared" si="7"/>
        <v>27365.836025560002</v>
      </c>
      <c r="T11" s="33">
        <f t="shared" si="8"/>
        <v>101942.52245958401</v>
      </c>
      <c r="U11" s="52"/>
      <c r="V11" s="52"/>
      <c r="W11" s="52"/>
      <c r="X11" s="92">
        <f t="shared" si="0"/>
        <v>105.54308797127467</v>
      </c>
      <c r="Y11" s="93">
        <f t="shared" si="1"/>
        <v>104</v>
      </c>
      <c r="Z11" s="15"/>
      <c r="AC11" s="97">
        <f t="shared" si="9"/>
        <v>0</v>
      </c>
    </row>
    <row r="12" spans="1:29" s="3" customFormat="1" ht="49.5" customHeight="1">
      <c r="A12" s="38" t="s">
        <v>13</v>
      </c>
      <c r="B12" s="48" t="s">
        <v>14</v>
      </c>
      <c r="C12" s="49" t="s">
        <v>5</v>
      </c>
      <c r="D12" s="38" t="s">
        <v>16</v>
      </c>
      <c r="E12" s="13" t="s">
        <v>270</v>
      </c>
      <c r="F12" s="13"/>
      <c r="G12" s="36">
        <v>687.79</v>
      </c>
      <c r="H12" s="36">
        <v>669.72</v>
      </c>
      <c r="I12" s="36">
        <v>643.95000000000005</v>
      </c>
      <c r="J12" s="36">
        <v>690.33</v>
      </c>
      <c r="K12" s="32">
        <f t="shared" si="2"/>
        <v>2691.79</v>
      </c>
      <c r="L12" s="103">
        <v>44.56</v>
      </c>
      <c r="M12" s="60">
        <v>47.03</v>
      </c>
      <c r="N12" s="103">
        <v>29.61</v>
      </c>
      <c r="O12" s="60">
        <f t="shared" si="3"/>
        <v>30.7944</v>
      </c>
      <c r="P12" s="33">
        <f t="shared" si="4"/>
        <v>10282.460500000001</v>
      </c>
      <c r="Q12" s="33">
        <f t="shared" si="5"/>
        <v>10012.314000000002</v>
      </c>
      <c r="R12" s="33">
        <f t="shared" si="6"/>
        <v>10454.914620000001</v>
      </c>
      <c r="S12" s="33">
        <f t="shared" si="7"/>
        <v>11207.921748000002</v>
      </c>
      <c r="T12" s="33">
        <f t="shared" si="8"/>
        <v>41957.610868000003</v>
      </c>
      <c r="U12" s="52"/>
      <c r="V12" s="52"/>
      <c r="W12" s="52"/>
      <c r="X12" s="92">
        <f t="shared" si="0"/>
        <v>105.54308797127467</v>
      </c>
      <c r="Y12" s="93">
        <f t="shared" si="1"/>
        <v>104</v>
      </c>
      <c r="Z12" s="15"/>
      <c r="AC12" s="97">
        <f t="shared" si="9"/>
        <v>0</v>
      </c>
    </row>
    <row r="13" spans="1:29" s="3" customFormat="1" ht="49.5" customHeight="1">
      <c r="A13" s="38" t="s">
        <v>13</v>
      </c>
      <c r="B13" s="48" t="s">
        <v>14</v>
      </c>
      <c r="C13" s="49" t="s">
        <v>5</v>
      </c>
      <c r="D13" s="38" t="s">
        <v>17</v>
      </c>
      <c r="E13" s="13" t="s">
        <v>270</v>
      </c>
      <c r="F13" s="13"/>
      <c r="G13" s="36">
        <v>2892.3</v>
      </c>
      <c r="H13" s="36">
        <v>2601.06</v>
      </c>
      <c r="I13" s="36">
        <v>2862.26</v>
      </c>
      <c r="J13" s="36">
        <v>2698.11</v>
      </c>
      <c r="K13" s="32">
        <f t="shared" si="2"/>
        <v>11053.730000000001</v>
      </c>
      <c r="L13" s="103">
        <v>44.56</v>
      </c>
      <c r="M13" s="60">
        <v>47.03</v>
      </c>
      <c r="N13" s="103">
        <v>29.61</v>
      </c>
      <c r="O13" s="60">
        <f t="shared" si="3"/>
        <v>30.7944</v>
      </c>
      <c r="P13" s="33">
        <f t="shared" si="4"/>
        <v>43239.885000000009</v>
      </c>
      <c r="Q13" s="33">
        <f t="shared" si="5"/>
        <v>38885.847000000009</v>
      </c>
      <c r="R13" s="33">
        <f t="shared" si="6"/>
        <v>46470.50845600001</v>
      </c>
      <c r="S13" s="33">
        <f t="shared" si="7"/>
        <v>43805.434716000003</v>
      </c>
      <c r="T13" s="33">
        <f t="shared" si="8"/>
        <v>172401.67517200002</v>
      </c>
      <c r="U13" s="52"/>
      <c r="V13" s="52"/>
      <c r="W13" s="52"/>
      <c r="X13" s="92">
        <f t="shared" si="0"/>
        <v>105.54308797127467</v>
      </c>
      <c r="Y13" s="93">
        <f t="shared" si="1"/>
        <v>104</v>
      </c>
      <c r="Z13" s="15"/>
      <c r="AC13" s="97">
        <f t="shared" si="9"/>
        <v>0</v>
      </c>
    </row>
    <row r="14" spans="1:29" s="3" customFormat="1" ht="49.5" customHeight="1">
      <c r="A14" s="38" t="s">
        <v>13</v>
      </c>
      <c r="B14" s="48" t="s">
        <v>14</v>
      </c>
      <c r="C14" s="49" t="s">
        <v>5</v>
      </c>
      <c r="D14" s="38" t="s">
        <v>18</v>
      </c>
      <c r="E14" s="13" t="s">
        <v>270</v>
      </c>
      <c r="F14" s="13"/>
      <c r="G14" s="36">
        <v>1026.6400000000001</v>
      </c>
      <c r="H14" s="36">
        <v>1326.56</v>
      </c>
      <c r="I14" s="36">
        <v>1268.58</v>
      </c>
      <c r="J14" s="36">
        <v>1083.95</v>
      </c>
      <c r="K14" s="32">
        <f t="shared" si="2"/>
        <v>4705.7299999999996</v>
      </c>
      <c r="L14" s="103">
        <v>44.56</v>
      </c>
      <c r="M14" s="60">
        <v>47.03</v>
      </c>
      <c r="N14" s="103">
        <v>29.61</v>
      </c>
      <c r="O14" s="60">
        <f t="shared" si="3"/>
        <v>30.7944</v>
      </c>
      <c r="P14" s="33">
        <f t="shared" si="4"/>
        <v>15348.268000000004</v>
      </c>
      <c r="Q14" s="33">
        <f t="shared" si="5"/>
        <v>19832.072000000004</v>
      </c>
      <c r="R14" s="33">
        <f t="shared" si="6"/>
        <v>20596.157448000002</v>
      </c>
      <c r="S14" s="33">
        <f t="shared" si="7"/>
        <v>17598.578620000004</v>
      </c>
      <c r="T14" s="33">
        <f t="shared" si="8"/>
        <v>73375.076068000009</v>
      </c>
      <c r="U14" s="52"/>
      <c r="V14" s="52"/>
      <c r="W14" s="52"/>
      <c r="X14" s="92">
        <f t="shared" si="0"/>
        <v>105.54308797127467</v>
      </c>
      <c r="Y14" s="93">
        <f t="shared" si="1"/>
        <v>104</v>
      </c>
      <c r="Z14" s="15"/>
      <c r="AC14" s="97">
        <f t="shared" si="9"/>
        <v>0</v>
      </c>
    </row>
    <row r="15" spans="1:29" s="3" customFormat="1" ht="49.5" customHeight="1">
      <c r="A15" s="38" t="s">
        <v>13</v>
      </c>
      <c r="B15" s="48" t="s">
        <v>14</v>
      </c>
      <c r="C15" s="49" t="s">
        <v>5</v>
      </c>
      <c r="D15" s="38" t="s">
        <v>19</v>
      </c>
      <c r="E15" s="13" t="s">
        <v>270</v>
      </c>
      <c r="F15" s="13"/>
      <c r="G15" s="36">
        <v>494.07000000000005</v>
      </c>
      <c r="H15" s="36">
        <v>466.74</v>
      </c>
      <c r="I15" s="36">
        <v>541.84</v>
      </c>
      <c r="J15" s="36">
        <v>479.38</v>
      </c>
      <c r="K15" s="32">
        <f t="shared" si="2"/>
        <v>1982.0300000000002</v>
      </c>
      <c r="L15" s="103">
        <v>44.56</v>
      </c>
      <c r="M15" s="60">
        <v>47.03</v>
      </c>
      <c r="N15" s="103">
        <v>29.61</v>
      </c>
      <c r="O15" s="60">
        <f t="shared" si="3"/>
        <v>30.7944</v>
      </c>
      <c r="P15" s="33">
        <f t="shared" si="4"/>
        <v>7386.3465000000024</v>
      </c>
      <c r="Q15" s="33">
        <f t="shared" si="5"/>
        <v>6977.7630000000017</v>
      </c>
      <c r="R15" s="33">
        <f t="shared" si="6"/>
        <v>8797.0975040000012</v>
      </c>
      <c r="S15" s="33">
        <f t="shared" si="7"/>
        <v>7783.021928000001</v>
      </c>
      <c r="T15" s="33">
        <f t="shared" si="8"/>
        <v>30944.228932000005</v>
      </c>
      <c r="U15" s="52"/>
      <c r="V15" s="52"/>
      <c r="W15" s="52"/>
      <c r="X15" s="92">
        <f t="shared" si="0"/>
        <v>105.54308797127467</v>
      </c>
      <c r="Y15" s="93">
        <f t="shared" si="1"/>
        <v>104</v>
      </c>
      <c r="Z15" s="15"/>
      <c r="AC15" s="97">
        <f t="shared" si="9"/>
        <v>0</v>
      </c>
    </row>
    <row r="16" spans="1:29" s="3" customFormat="1" ht="49.5" customHeight="1">
      <c r="A16" s="38" t="s">
        <v>13</v>
      </c>
      <c r="B16" s="48" t="s">
        <v>14</v>
      </c>
      <c r="C16" s="49" t="s">
        <v>5</v>
      </c>
      <c r="D16" s="38" t="s">
        <v>20</v>
      </c>
      <c r="E16" s="13" t="s">
        <v>270</v>
      </c>
      <c r="F16" s="13" t="s">
        <v>328</v>
      </c>
      <c r="G16" s="36">
        <v>3429.5299999999997</v>
      </c>
      <c r="H16" s="36">
        <v>3321.72</v>
      </c>
      <c r="I16" s="36">
        <v>3668.61</v>
      </c>
      <c r="J16" s="36">
        <v>3619.5</v>
      </c>
      <c r="K16" s="32">
        <f t="shared" si="2"/>
        <v>14039.36</v>
      </c>
      <c r="L16" s="103">
        <v>44.56</v>
      </c>
      <c r="M16" s="60">
        <v>47.03</v>
      </c>
      <c r="N16" s="103">
        <v>28.95</v>
      </c>
      <c r="O16" s="60">
        <f t="shared" si="3"/>
        <v>30.108000000000001</v>
      </c>
      <c r="P16" s="33">
        <f t="shared" si="4"/>
        <v>53534.963300000003</v>
      </c>
      <c r="Q16" s="33">
        <f t="shared" si="5"/>
        <v>51852.049200000009</v>
      </c>
      <c r="R16" s="33">
        <f t="shared" si="6"/>
        <v>62080.218420000005</v>
      </c>
      <c r="S16" s="33">
        <f t="shared" si="7"/>
        <v>61249.179000000004</v>
      </c>
      <c r="T16" s="33">
        <f t="shared" si="8"/>
        <v>228716.40992000001</v>
      </c>
      <c r="U16" s="52"/>
      <c r="V16" s="52"/>
      <c r="W16" s="52"/>
      <c r="X16" s="92">
        <f t="shared" si="0"/>
        <v>105.54308797127467</v>
      </c>
      <c r="Y16" s="93">
        <f t="shared" si="1"/>
        <v>104</v>
      </c>
      <c r="Z16" s="15"/>
      <c r="AC16" s="97">
        <f t="shared" si="9"/>
        <v>0</v>
      </c>
    </row>
    <row r="17" spans="1:29" s="3" customFormat="1" ht="49.5" customHeight="1">
      <c r="A17" s="38" t="s">
        <v>13</v>
      </c>
      <c r="B17" s="48" t="s">
        <v>14</v>
      </c>
      <c r="C17" s="49" t="s">
        <v>5</v>
      </c>
      <c r="D17" s="38" t="s">
        <v>21</v>
      </c>
      <c r="E17" s="13" t="s">
        <v>270</v>
      </c>
      <c r="F17" s="13"/>
      <c r="G17" s="36">
        <v>3025.67</v>
      </c>
      <c r="H17" s="36">
        <v>2837.37</v>
      </c>
      <c r="I17" s="36">
        <v>3489.51</v>
      </c>
      <c r="J17" s="36">
        <v>3379.6</v>
      </c>
      <c r="K17" s="32">
        <f t="shared" si="2"/>
        <v>12732.15</v>
      </c>
      <c r="L17" s="103">
        <v>44.56</v>
      </c>
      <c r="M17" s="60">
        <v>47.03</v>
      </c>
      <c r="N17" s="103">
        <v>37.200000000000003</v>
      </c>
      <c r="O17" s="60">
        <f t="shared" si="3"/>
        <v>38.688000000000002</v>
      </c>
      <c r="P17" s="33">
        <f t="shared" si="4"/>
        <v>22268.931199999999</v>
      </c>
      <c r="Q17" s="33">
        <f t="shared" si="5"/>
        <v>20883.043199999996</v>
      </c>
      <c r="R17" s="33">
        <f t="shared" si="6"/>
        <v>29109.492419999999</v>
      </c>
      <c r="S17" s="33">
        <f t="shared" si="7"/>
        <v>28192.623199999995</v>
      </c>
      <c r="T17" s="33">
        <f t="shared" si="8"/>
        <v>100454.09001999997</v>
      </c>
      <c r="U17" s="52"/>
      <c r="V17" s="52"/>
      <c r="W17" s="52"/>
      <c r="X17" s="92">
        <f t="shared" si="0"/>
        <v>105.54308797127467</v>
      </c>
      <c r="Y17" s="93">
        <f t="shared" si="1"/>
        <v>104</v>
      </c>
      <c r="Z17" s="15"/>
      <c r="AC17" s="97">
        <f t="shared" si="9"/>
        <v>0</v>
      </c>
    </row>
    <row r="18" spans="1:29" s="3" customFormat="1" ht="49.5" customHeight="1">
      <c r="A18" s="38" t="s">
        <v>13</v>
      </c>
      <c r="B18" s="48" t="s">
        <v>14</v>
      </c>
      <c r="C18" s="49" t="s">
        <v>5</v>
      </c>
      <c r="D18" s="38" t="s">
        <v>22</v>
      </c>
      <c r="E18" s="13" t="s">
        <v>270</v>
      </c>
      <c r="F18" s="13"/>
      <c r="G18" s="36">
        <v>1259.3400000000001</v>
      </c>
      <c r="H18" s="36">
        <v>1217.83</v>
      </c>
      <c r="I18" s="36">
        <v>1438.05</v>
      </c>
      <c r="J18" s="36">
        <v>1341.63</v>
      </c>
      <c r="K18" s="32">
        <f t="shared" si="2"/>
        <v>5256.85</v>
      </c>
      <c r="L18" s="103">
        <v>44.56</v>
      </c>
      <c r="M18" s="60">
        <v>47.03</v>
      </c>
      <c r="N18" s="103">
        <v>20.86</v>
      </c>
      <c r="O18" s="60">
        <f>N18*1.04</f>
        <v>21.694400000000002</v>
      </c>
      <c r="P18" s="33">
        <f t="shared" si="4"/>
        <v>29846.358000000007</v>
      </c>
      <c r="Q18" s="33">
        <f t="shared" si="5"/>
        <v>28862.571000000004</v>
      </c>
      <c r="R18" s="33">
        <f t="shared" si="6"/>
        <v>36433.859579999997</v>
      </c>
      <c r="S18" s="33">
        <f t="shared" si="7"/>
        <v>33991.001027999999</v>
      </c>
      <c r="T18" s="33">
        <f t="shared" si="8"/>
        <v>129133.78960800001</v>
      </c>
      <c r="U18" s="52"/>
      <c r="V18" s="52"/>
      <c r="W18" s="52"/>
      <c r="X18" s="92">
        <f t="shared" si="0"/>
        <v>105.54308797127467</v>
      </c>
      <c r="Y18" s="93">
        <f t="shared" si="1"/>
        <v>104</v>
      </c>
      <c r="Z18" s="15"/>
      <c r="AC18" s="97">
        <f t="shared" si="9"/>
        <v>0</v>
      </c>
    </row>
    <row r="19" spans="1:29" s="3" customFormat="1" ht="49.5" customHeight="1">
      <c r="A19" s="38" t="s">
        <v>13</v>
      </c>
      <c r="B19" s="48" t="s">
        <v>14</v>
      </c>
      <c r="C19" s="49" t="s">
        <v>5</v>
      </c>
      <c r="D19" s="38" t="s">
        <v>23</v>
      </c>
      <c r="E19" s="13" t="s">
        <v>270</v>
      </c>
      <c r="F19" s="13"/>
      <c r="G19" s="36">
        <v>378.90999999999997</v>
      </c>
      <c r="H19" s="36">
        <v>395.35</v>
      </c>
      <c r="I19" s="36">
        <v>421.54</v>
      </c>
      <c r="J19" s="36">
        <v>391.89</v>
      </c>
      <c r="K19" s="32">
        <f t="shared" si="2"/>
        <v>1587.69</v>
      </c>
      <c r="L19" s="103">
        <v>44.56</v>
      </c>
      <c r="M19" s="60">
        <v>47.03</v>
      </c>
      <c r="N19" s="103">
        <v>40.097900000000003</v>
      </c>
      <c r="O19" s="60">
        <f t="shared" si="3"/>
        <v>41.701816000000001</v>
      </c>
      <c r="P19" s="33">
        <f t="shared" si="4"/>
        <v>1690.7343109999997</v>
      </c>
      <c r="Q19" s="33">
        <f t="shared" si="5"/>
        <v>1764.0912349999999</v>
      </c>
      <c r="R19" s="33">
        <f t="shared" si="6"/>
        <v>2246.0426833600004</v>
      </c>
      <c r="S19" s="33">
        <f t="shared" si="7"/>
        <v>2088.0620277600001</v>
      </c>
      <c r="T19" s="33">
        <f t="shared" si="8"/>
        <v>7788.9302571199996</v>
      </c>
      <c r="U19" s="52"/>
      <c r="V19" s="52"/>
      <c r="W19" s="52"/>
      <c r="X19" s="92">
        <f t="shared" si="0"/>
        <v>105.54308797127467</v>
      </c>
      <c r="Y19" s="93">
        <f t="shared" si="1"/>
        <v>104</v>
      </c>
      <c r="Z19" s="15"/>
      <c r="AC19" s="97">
        <f t="shared" si="9"/>
        <v>0</v>
      </c>
    </row>
    <row r="20" spans="1:29" s="3" customFormat="1" ht="49.5" customHeight="1">
      <c r="A20" s="38" t="s">
        <v>13</v>
      </c>
      <c r="B20" s="48" t="s">
        <v>14</v>
      </c>
      <c r="C20" s="49" t="s">
        <v>5</v>
      </c>
      <c r="D20" s="38" t="s">
        <v>24</v>
      </c>
      <c r="E20" s="13" t="s">
        <v>270</v>
      </c>
      <c r="F20" s="13"/>
      <c r="G20" s="36">
        <v>515.11</v>
      </c>
      <c r="H20" s="36">
        <v>514.55999999999995</v>
      </c>
      <c r="I20" s="36">
        <v>603</v>
      </c>
      <c r="J20" s="36">
        <v>560</v>
      </c>
      <c r="K20" s="32">
        <f t="shared" si="2"/>
        <v>2192.67</v>
      </c>
      <c r="L20" s="103">
        <v>44.56</v>
      </c>
      <c r="M20" s="60">
        <v>47.03</v>
      </c>
      <c r="N20" s="103">
        <v>29.61</v>
      </c>
      <c r="O20" s="60">
        <f t="shared" si="3"/>
        <v>30.7944</v>
      </c>
      <c r="P20" s="33">
        <f t="shared" si="4"/>
        <v>7700.8945000000012</v>
      </c>
      <c r="Q20" s="33">
        <f t="shared" si="5"/>
        <v>7692.6720000000005</v>
      </c>
      <c r="R20" s="33">
        <f t="shared" si="6"/>
        <v>9790.0668000000005</v>
      </c>
      <c r="S20" s="33">
        <f t="shared" si="7"/>
        <v>9091.9360000000015</v>
      </c>
      <c r="T20" s="33">
        <f t="shared" si="8"/>
        <v>34275.569300000003</v>
      </c>
      <c r="U20" s="52"/>
      <c r="V20" s="52"/>
      <c r="W20" s="52"/>
      <c r="X20" s="92">
        <f t="shared" si="0"/>
        <v>105.54308797127467</v>
      </c>
      <c r="Y20" s="93">
        <f t="shared" si="1"/>
        <v>104</v>
      </c>
      <c r="Z20" s="15"/>
      <c r="AC20" s="97">
        <f t="shared" si="9"/>
        <v>0</v>
      </c>
    </row>
    <row r="21" spans="1:29" s="3" customFormat="1" ht="49.5" customHeight="1">
      <c r="A21" s="38" t="s">
        <v>13</v>
      </c>
      <c r="B21" s="48" t="s">
        <v>14</v>
      </c>
      <c r="C21" s="49" t="s">
        <v>5</v>
      </c>
      <c r="D21" s="38" t="s">
        <v>25</v>
      </c>
      <c r="E21" s="13" t="s">
        <v>270</v>
      </c>
      <c r="F21" s="13"/>
      <c r="G21" s="36">
        <v>553.57000000000005</v>
      </c>
      <c r="H21" s="36">
        <v>594.54999999999995</v>
      </c>
      <c r="I21" s="36">
        <v>651.02</v>
      </c>
      <c r="J21" s="36">
        <v>537.91999999999996</v>
      </c>
      <c r="K21" s="32">
        <f t="shared" si="2"/>
        <v>2337.06</v>
      </c>
      <c r="L21" s="103">
        <v>44.56</v>
      </c>
      <c r="M21" s="60">
        <v>47.03</v>
      </c>
      <c r="N21" s="103">
        <v>43.67</v>
      </c>
      <c r="O21" s="60">
        <f t="shared" si="3"/>
        <v>45.416800000000002</v>
      </c>
      <c r="P21" s="33">
        <f t="shared" si="4"/>
        <v>492.67730000000034</v>
      </c>
      <c r="Q21" s="33">
        <f t="shared" si="5"/>
        <v>529.14950000000033</v>
      </c>
      <c r="R21" s="33">
        <f t="shared" si="6"/>
        <v>1050.2254639999994</v>
      </c>
      <c r="S21" s="33">
        <f t="shared" si="7"/>
        <v>867.77254399999947</v>
      </c>
      <c r="T21" s="33">
        <f t="shared" si="8"/>
        <v>2939.8248079999994</v>
      </c>
      <c r="U21" s="52"/>
      <c r="V21" s="52"/>
      <c r="W21" s="52"/>
      <c r="X21" s="92">
        <f t="shared" si="0"/>
        <v>105.54308797127467</v>
      </c>
      <c r="Y21" s="93">
        <f t="shared" si="1"/>
        <v>104</v>
      </c>
      <c r="Z21" s="15"/>
      <c r="AC21" s="97">
        <f t="shared" si="9"/>
        <v>0</v>
      </c>
    </row>
    <row r="22" spans="1:29" s="3" customFormat="1" ht="49.5" customHeight="1">
      <c r="A22" s="38" t="s">
        <v>13</v>
      </c>
      <c r="B22" s="48" t="s">
        <v>14</v>
      </c>
      <c r="C22" s="49" t="s">
        <v>5</v>
      </c>
      <c r="D22" s="38" t="s">
        <v>26</v>
      </c>
      <c r="E22" s="13" t="s">
        <v>270</v>
      </c>
      <c r="F22" s="13"/>
      <c r="G22" s="36">
        <v>0</v>
      </c>
      <c r="H22" s="36">
        <v>0</v>
      </c>
      <c r="I22" s="36">
        <v>823.81</v>
      </c>
      <c r="J22" s="36">
        <v>817.99</v>
      </c>
      <c r="K22" s="32">
        <f t="shared" si="2"/>
        <v>1641.8</v>
      </c>
      <c r="L22" s="103">
        <v>44.56</v>
      </c>
      <c r="M22" s="60">
        <v>47.03</v>
      </c>
      <c r="N22" s="103">
        <v>44.56</v>
      </c>
      <c r="O22" s="60">
        <f t="shared" si="3"/>
        <v>46.342400000000005</v>
      </c>
      <c r="P22" s="33">
        <f t="shared" si="4"/>
        <v>0</v>
      </c>
      <c r="Q22" s="33">
        <f t="shared" si="5"/>
        <v>0</v>
      </c>
      <c r="R22" s="33">
        <f t="shared" si="6"/>
        <v>566.45175599999686</v>
      </c>
      <c r="S22" s="33">
        <f t="shared" si="7"/>
        <v>562.44992399999694</v>
      </c>
      <c r="T22" s="33">
        <f t="shared" si="8"/>
        <v>1128.9016799999938</v>
      </c>
      <c r="U22" s="52"/>
      <c r="V22" s="52"/>
      <c r="W22" s="52"/>
      <c r="X22" s="92">
        <f t="shared" si="0"/>
        <v>105.54308797127467</v>
      </c>
      <c r="Y22" s="93">
        <f t="shared" si="1"/>
        <v>104</v>
      </c>
      <c r="Z22" s="15"/>
      <c r="AC22" s="97">
        <f t="shared" si="9"/>
        <v>0</v>
      </c>
    </row>
    <row r="23" spans="1:29" s="3" customFormat="1" ht="49.5" customHeight="1">
      <c r="A23" s="38" t="s">
        <v>13</v>
      </c>
      <c r="B23" s="48" t="s">
        <v>14</v>
      </c>
      <c r="C23" s="49" t="s">
        <v>5</v>
      </c>
      <c r="D23" s="38" t="s">
        <v>27</v>
      </c>
      <c r="E23" s="13" t="s">
        <v>270</v>
      </c>
      <c r="F23" s="13" t="s">
        <v>392</v>
      </c>
      <c r="G23" s="36">
        <v>47</v>
      </c>
      <c r="H23" s="36">
        <v>47</v>
      </c>
      <c r="I23" s="36">
        <v>47</v>
      </c>
      <c r="J23" s="36">
        <v>47</v>
      </c>
      <c r="K23" s="32">
        <f t="shared" si="2"/>
        <v>188</v>
      </c>
      <c r="L23" s="103">
        <v>44.56</v>
      </c>
      <c r="M23" s="60">
        <v>47.03</v>
      </c>
      <c r="N23" s="103">
        <v>38.243900000000004</v>
      </c>
      <c r="O23" s="60">
        <f t="shared" si="3"/>
        <v>39.773656000000003</v>
      </c>
      <c r="P23" s="33">
        <f t="shared" si="4"/>
        <v>296.85669999999993</v>
      </c>
      <c r="Q23" s="33">
        <f t="shared" si="5"/>
        <v>296.85669999999993</v>
      </c>
      <c r="R23" s="33">
        <f t="shared" si="6"/>
        <v>341.04816799999992</v>
      </c>
      <c r="S23" s="33">
        <f t="shared" si="7"/>
        <v>341.04816799999992</v>
      </c>
      <c r="T23" s="33">
        <f t="shared" si="8"/>
        <v>1275.8097359999997</v>
      </c>
      <c r="U23" s="52"/>
      <c r="V23" s="52"/>
      <c r="W23" s="52"/>
      <c r="X23" s="92">
        <f t="shared" si="0"/>
        <v>105.54308797127467</v>
      </c>
      <c r="Y23" s="93">
        <f t="shared" si="1"/>
        <v>104</v>
      </c>
      <c r="Z23" s="15"/>
      <c r="AC23" s="97">
        <f t="shared" si="9"/>
        <v>0</v>
      </c>
    </row>
    <row r="24" spans="1:29" s="3" customFormat="1" ht="49.5" customHeight="1">
      <c r="A24" s="38" t="s">
        <v>13</v>
      </c>
      <c r="B24" s="48" t="s">
        <v>14</v>
      </c>
      <c r="C24" s="49" t="s">
        <v>5</v>
      </c>
      <c r="D24" s="38" t="s">
        <v>28</v>
      </c>
      <c r="E24" s="13" t="s">
        <v>270</v>
      </c>
      <c r="F24" s="13" t="s">
        <v>392</v>
      </c>
      <c r="G24" s="36">
        <v>355</v>
      </c>
      <c r="H24" s="36">
        <v>355</v>
      </c>
      <c r="I24" s="36">
        <v>355</v>
      </c>
      <c r="J24" s="36">
        <v>355</v>
      </c>
      <c r="K24" s="32">
        <f t="shared" si="2"/>
        <v>1420</v>
      </c>
      <c r="L24" s="103">
        <v>44.56</v>
      </c>
      <c r="M24" s="60">
        <v>47.03</v>
      </c>
      <c r="N24" s="103">
        <v>37.200000000000003</v>
      </c>
      <c r="O24" s="60">
        <f t="shared" si="3"/>
        <v>38.688000000000002</v>
      </c>
      <c r="P24" s="33">
        <f t="shared" si="4"/>
        <v>2612.7999999999997</v>
      </c>
      <c r="Q24" s="33">
        <f t="shared" si="5"/>
        <v>2612.7999999999997</v>
      </c>
      <c r="R24" s="33">
        <f t="shared" si="6"/>
        <v>2961.4099999999994</v>
      </c>
      <c r="S24" s="33">
        <f t="shared" si="7"/>
        <v>2961.4099999999994</v>
      </c>
      <c r="T24" s="33">
        <f t="shared" si="8"/>
        <v>11148.419999999998</v>
      </c>
      <c r="U24" s="52"/>
      <c r="V24" s="52"/>
      <c r="W24" s="52"/>
      <c r="X24" s="92">
        <f t="shared" si="0"/>
        <v>105.54308797127467</v>
      </c>
      <c r="Y24" s="93">
        <f t="shared" si="1"/>
        <v>104</v>
      </c>
      <c r="Z24" s="15"/>
      <c r="AC24" s="97">
        <f t="shared" si="9"/>
        <v>0</v>
      </c>
    </row>
    <row r="25" spans="1:29" s="3" customFormat="1" ht="49.5" customHeight="1">
      <c r="A25" s="38" t="s">
        <v>13</v>
      </c>
      <c r="B25" s="48" t="s">
        <v>14</v>
      </c>
      <c r="C25" s="49" t="s">
        <v>5</v>
      </c>
      <c r="D25" s="38" t="s">
        <v>29</v>
      </c>
      <c r="E25" s="13" t="s">
        <v>270</v>
      </c>
      <c r="F25" s="13" t="s">
        <v>392</v>
      </c>
      <c r="G25" s="36">
        <v>0</v>
      </c>
      <c r="H25" s="36">
        <v>0</v>
      </c>
      <c r="I25" s="36">
        <v>265</v>
      </c>
      <c r="J25" s="36">
        <v>265</v>
      </c>
      <c r="K25" s="32">
        <f t="shared" si="2"/>
        <v>530</v>
      </c>
      <c r="L25" s="103">
        <v>44.56</v>
      </c>
      <c r="M25" s="60">
        <v>47.03</v>
      </c>
      <c r="N25" s="103">
        <v>44.56</v>
      </c>
      <c r="O25" s="60">
        <f t="shared" si="3"/>
        <v>46.342400000000005</v>
      </c>
      <c r="P25" s="33">
        <f t="shared" si="4"/>
        <v>0</v>
      </c>
      <c r="Q25" s="33">
        <f t="shared" si="5"/>
        <v>0</v>
      </c>
      <c r="R25" s="33">
        <f t="shared" si="6"/>
        <v>182.213999999999</v>
      </c>
      <c r="S25" s="33">
        <f t="shared" si="7"/>
        <v>182.213999999999</v>
      </c>
      <c r="T25" s="33">
        <f t="shared" si="8"/>
        <v>364.42799999999801</v>
      </c>
      <c r="U25" s="52"/>
      <c r="V25" s="52"/>
      <c r="W25" s="52"/>
      <c r="X25" s="92">
        <f t="shared" si="0"/>
        <v>105.54308797127467</v>
      </c>
      <c r="Y25" s="93">
        <f t="shared" si="1"/>
        <v>104</v>
      </c>
      <c r="Z25" s="15"/>
      <c r="AC25" s="97">
        <f t="shared" si="9"/>
        <v>0</v>
      </c>
    </row>
    <row r="26" spans="1:29" s="3" customFormat="1" ht="10.5" customHeight="1">
      <c r="A26" s="38"/>
      <c r="B26" s="48"/>
      <c r="C26" s="49"/>
      <c r="D26" s="38"/>
      <c r="E26" s="13"/>
      <c r="F26" s="13"/>
      <c r="G26" s="36"/>
      <c r="H26" s="57"/>
      <c r="I26" s="57"/>
      <c r="J26" s="57"/>
      <c r="K26" s="32"/>
      <c r="L26" s="103"/>
      <c r="M26" s="60"/>
      <c r="N26" s="103"/>
      <c r="O26" s="60"/>
      <c r="P26" s="33"/>
      <c r="Q26" s="33"/>
      <c r="R26" s="33"/>
      <c r="S26" s="33"/>
      <c r="T26" s="33"/>
      <c r="U26" s="52"/>
      <c r="V26" s="52"/>
      <c r="W26" s="52"/>
      <c r="X26" s="92" t="e">
        <f t="shared" si="0"/>
        <v>#DIV/0!</v>
      </c>
      <c r="Y26" s="93" t="e">
        <f t="shared" si="1"/>
        <v>#DIV/0!</v>
      </c>
      <c r="Z26" s="15"/>
      <c r="AC26" s="97" t="e">
        <f t="shared" si="9"/>
        <v>#DIV/0!</v>
      </c>
    </row>
    <row r="27" spans="1:29" s="3" customFormat="1" ht="71.25" customHeight="1">
      <c r="A27" s="38" t="s">
        <v>32</v>
      </c>
      <c r="B27" s="48" t="s">
        <v>33</v>
      </c>
      <c r="C27" s="49" t="s">
        <v>30</v>
      </c>
      <c r="D27" s="38" t="s">
        <v>31</v>
      </c>
      <c r="E27" s="13" t="s">
        <v>270</v>
      </c>
      <c r="F27" s="13"/>
      <c r="G27" s="36">
        <v>9684.8860000000004</v>
      </c>
      <c r="H27" s="36">
        <v>9255.1990000000005</v>
      </c>
      <c r="I27" s="36">
        <v>10253.346</v>
      </c>
      <c r="J27" s="36">
        <v>9722.4439999999995</v>
      </c>
      <c r="K27" s="32">
        <f t="shared" si="2"/>
        <v>38915.875</v>
      </c>
      <c r="L27" s="103">
        <v>98.99</v>
      </c>
      <c r="M27" s="60">
        <v>106.71</v>
      </c>
      <c r="N27" s="103">
        <v>39.593199999999996</v>
      </c>
      <c r="O27" s="60">
        <v>41.176927999999997</v>
      </c>
      <c r="P27" s="33">
        <f t="shared" si="4"/>
        <v>575251.23676480004</v>
      </c>
      <c r="Q27" s="33">
        <f t="shared" si="5"/>
        <v>549729.20396319998</v>
      </c>
      <c r="R27" s="33">
        <f t="shared" si="6"/>
        <v>671933.26165891206</v>
      </c>
      <c r="S27" s="33">
        <f t="shared" si="7"/>
        <v>637141.62266796804</v>
      </c>
      <c r="T27" s="33">
        <f t="shared" si="8"/>
        <v>2434055.3250548802</v>
      </c>
      <c r="U27" s="52"/>
      <c r="V27" s="52"/>
      <c r="W27" s="52"/>
      <c r="X27" s="92">
        <f t="shared" si="0"/>
        <v>107.79876755227799</v>
      </c>
      <c r="Y27" s="93">
        <f t="shared" si="1"/>
        <v>104</v>
      </c>
      <c r="Z27" s="15"/>
      <c r="AC27" s="97">
        <f t="shared" si="9"/>
        <v>0</v>
      </c>
    </row>
    <row r="28" spans="1:29" s="3" customFormat="1" ht="71.25" customHeight="1">
      <c r="A28" s="38" t="s">
        <v>32</v>
      </c>
      <c r="B28" s="48" t="s">
        <v>33</v>
      </c>
      <c r="C28" s="49" t="s">
        <v>30</v>
      </c>
      <c r="D28" s="38" t="s">
        <v>34</v>
      </c>
      <c r="E28" s="13" t="s">
        <v>270</v>
      </c>
      <c r="F28" s="13"/>
      <c r="G28" s="36">
        <v>10455.674999999999</v>
      </c>
      <c r="H28" s="36">
        <v>9691.4269999999997</v>
      </c>
      <c r="I28" s="36">
        <v>10252.518</v>
      </c>
      <c r="J28" s="36">
        <v>9971.0519999999997</v>
      </c>
      <c r="K28" s="32">
        <f t="shared" si="2"/>
        <v>40370.671999999999</v>
      </c>
      <c r="L28" s="103">
        <v>70.3</v>
      </c>
      <c r="M28" s="60">
        <v>75.78</v>
      </c>
      <c r="N28" s="103">
        <v>39.593199999999996</v>
      </c>
      <c r="O28" s="60">
        <v>41.176927999999997</v>
      </c>
      <c r="P28" s="33">
        <f t="shared" si="4"/>
        <v>321060.32108999998</v>
      </c>
      <c r="Q28" s="33">
        <f t="shared" si="5"/>
        <v>297592.71060360002</v>
      </c>
      <c r="R28" s="33">
        <f t="shared" si="6"/>
        <v>354768.61853529606</v>
      </c>
      <c r="S28" s="33">
        <f t="shared" si="7"/>
        <v>345029.03027174401</v>
      </c>
      <c r="T28" s="33">
        <f t="shared" si="8"/>
        <v>1318450.6805006401</v>
      </c>
      <c r="U28" s="52"/>
      <c r="V28" s="52"/>
      <c r="W28" s="52"/>
      <c r="X28" s="92">
        <f t="shared" si="0"/>
        <v>107.79516358463728</v>
      </c>
      <c r="Y28" s="93">
        <f t="shared" si="1"/>
        <v>104</v>
      </c>
      <c r="Z28" s="15"/>
      <c r="AC28" s="97">
        <f t="shared" si="9"/>
        <v>0</v>
      </c>
    </row>
    <row r="29" spans="1:29" s="3" customFormat="1" ht="71.25" customHeight="1">
      <c r="A29" s="38" t="s">
        <v>36</v>
      </c>
      <c r="B29" s="48" t="s">
        <v>37</v>
      </c>
      <c r="C29" s="49" t="s">
        <v>30</v>
      </c>
      <c r="D29" s="38" t="s">
        <v>35</v>
      </c>
      <c r="E29" s="13" t="s">
        <v>270</v>
      </c>
      <c r="F29" s="13"/>
      <c r="G29" s="36">
        <v>3324.259</v>
      </c>
      <c r="H29" s="36">
        <v>3279.3379999999997</v>
      </c>
      <c r="I29" s="36">
        <v>3341.902</v>
      </c>
      <c r="J29" s="36">
        <v>3355.5509999999999</v>
      </c>
      <c r="K29" s="32">
        <f t="shared" si="2"/>
        <v>13301.05</v>
      </c>
      <c r="L29" s="103">
        <v>54.09</v>
      </c>
      <c r="M29" s="60">
        <v>58.31</v>
      </c>
      <c r="N29" s="103">
        <v>39.590000000000003</v>
      </c>
      <c r="O29" s="60">
        <v>41.17</v>
      </c>
      <c r="P29" s="33">
        <f t="shared" si="4"/>
        <v>48201.755499999999</v>
      </c>
      <c r="Q29" s="33">
        <f t="shared" si="5"/>
        <v>47550.400999999998</v>
      </c>
      <c r="R29" s="33">
        <f t="shared" si="6"/>
        <v>57280.200280000005</v>
      </c>
      <c r="S29" s="33">
        <f t="shared" si="7"/>
        <v>57514.144140000004</v>
      </c>
      <c r="T29" s="33">
        <f t="shared" si="8"/>
        <v>210546.50092000002</v>
      </c>
      <c r="U29" s="52"/>
      <c r="V29" s="52"/>
      <c r="W29" s="52"/>
      <c r="X29" s="92">
        <f t="shared" si="0"/>
        <v>107.80181179515623</v>
      </c>
      <c r="Y29" s="93">
        <f t="shared" si="1"/>
        <v>103.99090679464511</v>
      </c>
      <c r="Z29" s="15"/>
      <c r="AC29" s="97">
        <f t="shared" si="9"/>
        <v>9.0932053548868907E-3</v>
      </c>
    </row>
    <row r="30" spans="1:29" s="3" customFormat="1" ht="11.25" customHeight="1">
      <c r="A30" s="38"/>
      <c r="B30" s="48"/>
      <c r="C30" s="49"/>
      <c r="D30" s="38"/>
      <c r="E30" s="13"/>
      <c r="F30" s="13"/>
      <c r="G30" s="36"/>
      <c r="H30" s="36"/>
      <c r="I30" s="36"/>
      <c r="J30" s="36"/>
      <c r="K30" s="32"/>
      <c r="L30" s="103"/>
      <c r="M30" s="60"/>
      <c r="N30" s="103"/>
      <c r="O30" s="60"/>
      <c r="P30" s="33"/>
      <c r="Q30" s="33"/>
      <c r="R30" s="33"/>
      <c r="S30" s="33"/>
      <c r="T30" s="33"/>
      <c r="U30" s="52"/>
      <c r="V30" s="52"/>
      <c r="W30" s="52"/>
      <c r="X30" s="92"/>
      <c r="Y30" s="93"/>
      <c r="Z30" s="15"/>
      <c r="AC30" s="97"/>
    </row>
    <row r="31" spans="1:29" s="3" customFormat="1" ht="42.6" customHeight="1">
      <c r="A31" s="38">
        <v>2909002440</v>
      </c>
      <c r="B31" s="48" t="s">
        <v>255</v>
      </c>
      <c r="C31" s="49" t="s">
        <v>42</v>
      </c>
      <c r="D31" s="38" t="s">
        <v>413</v>
      </c>
      <c r="E31" s="13" t="s">
        <v>270</v>
      </c>
      <c r="F31" s="13"/>
      <c r="G31" s="36">
        <v>0</v>
      </c>
      <c r="H31" s="36">
        <v>0</v>
      </c>
      <c r="I31" s="36">
        <v>0</v>
      </c>
      <c r="J31" s="36">
        <v>0</v>
      </c>
      <c r="K31" s="32">
        <f t="shared" si="2"/>
        <v>0</v>
      </c>
      <c r="L31" s="103">
        <v>42.5</v>
      </c>
      <c r="M31" s="60">
        <v>43.25</v>
      </c>
      <c r="N31" s="103">
        <v>42.5</v>
      </c>
      <c r="O31" s="103">
        <f t="shared" ref="O31" si="10">M31</f>
        <v>43.25</v>
      </c>
      <c r="P31" s="33">
        <f t="shared" si="4"/>
        <v>0</v>
      </c>
      <c r="Q31" s="33">
        <f t="shared" si="5"/>
        <v>0</v>
      </c>
      <c r="R31" s="33">
        <f t="shared" si="6"/>
        <v>0</v>
      </c>
      <c r="S31" s="33">
        <f t="shared" si="7"/>
        <v>0</v>
      </c>
      <c r="T31" s="33">
        <f t="shared" si="8"/>
        <v>0</v>
      </c>
      <c r="U31" s="52"/>
      <c r="V31" s="52"/>
      <c r="W31" s="52"/>
      <c r="X31" s="92">
        <f>M31/L31*100</f>
        <v>101.76470588235293</v>
      </c>
      <c r="Y31" s="93">
        <f>O31/N31*100</f>
        <v>101.76470588235293</v>
      </c>
      <c r="Z31" s="15" t="s">
        <v>428</v>
      </c>
      <c r="AC31" s="97">
        <f t="shared" si="9"/>
        <v>2.2352941176470722</v>
      </c>
    </row>
    <row r="32" spans="1:29" s="3" customFormat="1" ht="56.25" customHeight="1">
      <c r="A32" s="38">
        <v>2909003034</v>
      </c>
      <c r="B32" s="48" t="s">
        <v>303</v>
      </c>
      <c r="C32" s="49" t="s">
        <v>42</v>
      </c>
      <c r="D32" s="38" t="s">
        <v>304</v>
      </c>
      <c r="E32" s="13" t="s">
        <v>270</v>
      </c>
      <c r="F32" s="13" t="s">
        <v>390</v>
      </c>
      <c r="G32" s="36">
        <v>1451</v>
      </c>
      <c r="H32" s="36">
        <v>1451</v>
      </c>
      <c r="I32" s="36">
        <v>1451</v>
      </c>
      <c r="J32" s="36">
        <v>1451</v>
      </c>
      <c r="K32" s="32">
        <f t="shared" si="2"/>
        <v>5804</v>
      </c>
      <c r="L32" s="103">
        <v>40.98</v>
      </c>
      <c r="M32" s="60">
        <v>40.98</v>
      </c>
      <c r="N32" s="103">
        <v>33.840000000000003</v>
      </c>
      <c r="O32" s="60">
        <v>35.19</v>
      </c>
      <c r="P32" s="33">
        <f t="shared" si="4"/>
        <v>10360.13999999999</v>
      </c>
      <c r="Q32" s="33">
        <f t="shared" si="5"/>
        <v>10360.13999999999</v>
      </c>
      <c r="R32" s="33">
        <f t="shared" si="6"/>
        <v>8401.2899999999991</v>
      </c>
      <c r="S32" s="33">
        <f t="shared" si="7"/>
        <v>8401.2899999999991</v>
      </c>
      <c r="T32" s="33">
        <f t="shared" si="8"/>
        <v>37522.859999999979</v>
      </c>
      <c r="U32" s="52"/>
      <c r="V32" s="52"/>
      <c r="W32" s="52"/>
      <c r="X32" s="92">
        <f>M32/L32*100</f>
        <v>100</v>
      </c>
      <c r="Y32" s="93">
        <f>O32/N32*100</f>
        <v>103.98936170212765</v>
      </c>
      <c r="Z32" s="15"/>
      <c r="AC32" s="97">
        <f t="shared" si="9"/>
        <v>1.063829787234738E-2</v>
      </c>
    </row>
    <row r="33" spans="1:29" s="3" customFormat="1" ht="56.25" customHeight="1">
      <c r="A33" s="38" t="s">
        <v>40</v>
      </c>
      <c r="B33" s="48" t="s">
        <v>41</v>
      </c>
      <c r="C33" s="49" t="s">
        <v>38</v>
      </c>
      <c r="D33" s="38" t="s">
        <v>39</v>
      </c>
      <c r="E33" s="13" t="s">
        <v>270</v>
      </c>
      <c r="F33" s="13"/>
      <c r="G33" s="36">
        <v>2530.6799999999998</v>
      </c>
      <c r="H33" s="36">
        <v>2816.0430000000001</v>
      </c>
      <c r="I33" s="36">
        <v>3356.5</v>
      </c>
      <c r="J33" s="36">
        <v>3356.5</v>
      </c>
      <c r="K33" s="32">
        <f t="shared" si="2"/>
        <v>12059.723</v>
      </c>
      <c r="L33" s="103">
        <v>43.16</v>
      </c>
      <c r="M33" s="60">
        <v>44.51</v>
      </c>
      <c r="N33" s="103">
        <v>41</v>
      </c>
      <c r="O33" s="60">
        <v>42.64</v>
      </c>
      <c r="P33" s="33">
        <f t="shared" si="4"/>
        <v>5466.2687999999907</v>
      </c>
      <c r="Q33" s="33">
        <f t="shared" si="5"/>
        <v>6082.6528799999905</v>
      </c>
      <c r="R33" s="33">
        <f t="shared" si="6"/>
        <v>6276.6549999999916</v>
      </c>
      <c r="S33" s="33">
        <f t="shared" si="7"/>
        <v>6276.6549999999916</v>
      </c>
      <c r="T33" s="33">
        <f t="shared" si="8"/>
        <v>24102.231679999964</v>
      </c>
      <c r="U33" s="52"/>
      <c r="V33" s="52"/>
      <c r="W33" s="52"/>
      <c r="X33" s="92">
        <f>M33/L33*100</f>
        <v>103.12789620018536</v>
      </c>
      <c r="Y33" s="93">
        <f>O33/N33*100</f>
        <v>104</v>
      </c>
      <c r="Z33" s="15"/>
      <c r="AC33" s="97">
        <f t="shared" si="9"/>
        <v>0</v>
      </c>
    </row>
    <row r="34" spans="1:29" s="3" customFormat="1" ht="47.45" customHeight="1">
      <c r="A34" s="38">
        <v>2909003115</v>
      </c>
      <c r="B34" s="48" t="s">
        <v>41</v>
      </c>
      <c r="C34" s="49" t="s">
        <v>38</v>
      </c>
      <c r="D34" s="38" t="s">
        <v>407</v>
      </c>
      <c r="E34" s="13" t="s">
        <v>270</v>
      </c>
      <c r="F34" s="13"/>
      <c r="G34" s="36">
        <v>0</v>
      </c>
      <c r="H34" s="36">
        <v>0</v>
      </c>
      <c r="I34" s="36">
        <v>21467.5</v>
      </c>
      <c r="J34" s="36">
        <v>21467.5</v>
      </c>
      <c r="K34" s="32">
        <f t="shared" si="2"/>
        <v>42935</v>
      </c>
      <c r="L34" s="103">
        <v>53.74</v>
      </c>
      <c r="M34" s="60">
        <v>56.73</v>
      </c>
      <c r="N34" s="103">
        <v>53.74</v>
      </c>
      <c r="O34" s="60">
        <v>55.89</v>
      </c>
      <c r="P34" s="33">
        <f t="shared" si="4"/>
        <v>0</v>
      </c>
      <c r="Q34" s="33">
        <f t="shared" si="5"/>
        <v>0</v>
      </c>
      <c r="R34" s="33">
        <f t="shared" si="6"/>
        <v>18032.699999999921</v>
      </c>
      <c r="S34" s="33">
        <f t="shared" si="7"/>
        <v>18032.699999999921</v>
      </c>
      <c r="T34" s="33">
        <f t="shared" si="8"/>
        <v>36065.399999999841</v>
      </c>
      <c r="U34" s="52"/>
      <c r="V34" s="52"/>
      <c r="W34" s="52"/>
      <c r="X34" s="92">
        <f>M34/L34*100</f>
        <v>105.56382582806103</v>
      </c>
      <c r="Y34" s="93">
        <f>O34/N34*100</f>
        <v>104.00074432452548</v>
      </c>
      <c r="Z34" s="15"/>
      <c r="AC34" s="97">
        <f t="shared" si="9"/>
        <v>-7.4432452548478523E-4</v>
      </c>
    </row>
    <row r="35" spans="1:29" s="3" customFormat="1" ht="14.25" customHeight="1">
      <c r="A35" s="38"/>
      <c r="B35" s="48"/>
      <c r="C35" s="49"/>
      <c r="D35" s="38"/>
      <c r="E35" s="13"/>
      <c r="F35" s="13"/>
      <c r="G35" s="36"/>
      <c r="H35" s="36"/>
      <c r="I35" s="36"/>
      <c r="J35" s="36"/>
      <c r="K35" s="32"/>
      <c r="L35" s="103"/>
      <c r="M35" s="60"/>
      <c r="N35" s="103"/>
      <c r="O35" s="60"/>
      <c r="P35" s="33"/>
      <c r="Q35" s="33"/>
      <c r="R35" s="33"/>
      <c r="S35" s="33"/>
      <c r="T35" s="33"/>
      <c r="U35" s="52"/>
      <c r="V35" s="52"/>
      <c r="W35" s="52"/>
      <c r="X35" s="92"/>
      <c r="Y35" s="93"/>
      <c r="Z35" s="15"/>
      <c r="AC35" s="97"/>
    </row>
    <row r="36" spans="1:29" s="3" customFormat="1" ht="70.5" customHeight="1">
      <c r="A36" s="38" t="s">
        <v>45</v>
      </c>
      <c r="B36" s="48" t="s">
        <v>46</v>
      </c>
      <c r="C36" s="49" t="s">
        <v>43</v>
      </c>
      <c r="D36" s="38" t="s">
        <v>44</v>
      </c>
      <c r="E36" s="13" t="s">
        <v>270</v>
      </c>
      <c r="F36" s="13"/>
      <c r="G36" s="36">
        <v>559.42100000000005</v>
      </c>
      <c r="H36" s="36">
        <v>457.339</v>
      </c>
      <c r="I36" s="36">
        <v>598</v>
      </c>
      <c r="J36" s="36">
        <v>457.44600000000003</v>
      </c>
      <c r="K36" s="32">
        <f t="shared" si="2"/>
        <v>2072.2060000000001</v>
      </c>
      <c r="L36" s="103">
        <v>229.68</v>
      </c>
      <c r="M36" s="60">
        <v>235.48</v>
      </c>
      <c r="N36" s="103">
        <v>62.45</v>
      </c>
      <c r="O36" s="60">
        <v>64.95</v>
      </c>
      <c r="P36" s="33">
        <f t="shared" si="4"/>
        <v>93551.973830000017</v>
      </c>
      <c r="Q36" s="33">
        <f t="shared" si="5"/>
        <v>76480.800970000011</v>
      </c>
      <c r="R36" s="33">
        <f t="shared" si="6"/>
        <v>101976.93999999999</v>
      </c>
      <c r="S36" s="33">
        <f t="shared" si="7"/>
        <v>78008.266379999986</v>
      </c>
      <c r="T36" s="33">
        <f t="shared" si="8"/>
        <v>350017.98118</v>
      </c>
      <c r="U36" s="52"/>
      <c r="V36" s="52"/>
      <c r="W36" s="52"/>
      <c r="X36" s="92">
        <f t="shared" ref="X36:X99" si="11">M36/L36*100</f>
        <v>102.52525252525251</v>
      </c>
      <c r="Y36" s="93">
        <f t="shared" ref="Y36:Y99" si="12">O36/N36*100</f>
        <v>104.00320256204965</v>
      </c>
      <c r="Z36" s="15"/>
      <c r="AC36" s="97">
        <f t="shared" si="9"/>
        <v>-3.202562049651192E-3</v>
      </c>
    </row>
    <row r="37" spans="1:29" s="3" customFormat="1" ht="70.5" customHeight="1">
      <c r="A37" s="38" t="s">
        <v>45</v>
      </c>
      <c r="B37" s="48" t="s">
        <v>46</v>
      </c>
      <c r="C37" s="49" t="s">
        <v>43</v>
      </c>
      <c r="D37" s="38" t="s">
        <v>47</v>
      </c>
      <c r="E37" s="13" t="s">
        <v>270</v>
      </c>
      <c r="F37" s="13"/>
      <c r="G37" s="36">
        <v>273.21100000000001</v>
      </c>
      <c r="H37" s="36">
        <v>307.11099999999999</v>
      </c>
      <c r="I37" s="36">
        <v>382</v>
      </c>
      <c r="J37" s="36">
        <v>232.92400000000001</v>
      </c>
      <c r="K37" s="32">
        <f t="shared" si="2"/>
        <v>1195.2460000000001</v>
      </c>
      <c r="L37" s="103">
        <v>214.73</v>
      </c>
      <c r="M37" s="60">
        <v>220.19</v>
      </c>
      <c r="N37" s="103">
        <v>28.1</v>
      </c>
      <c r="O37" s="60">
        <v>29.22</v>
      </c>
      <c r="P37" s="33">
        <f t="shared" si="4"/>
        <v>50989.368930000004</v>
      </c>
      <c r="Q37" s="33">
        <f t="shared" si="5"/>
        <v>57316.125929999995</v>
      </c>
      <c r="R37" s="33">
        <f t="shared" si="6"/>
        <v>72950.539999999994</v>
      </c>
      <c r="S37" s="33">
        <f t="shared" si="7"/>
        <v>44481.496279999999</v>
      </c>
      <c r="T37" s="33">
        <f t="shared" si="8"/>
        <v>225737.53114000001</v>
      </c>
      <c r="U37" s="52"/>
      <c r="V37" s="52"/>
      <c r="W37" s="52"/>
      <c r="X37" s="92">
        <f t="shared" si="11"/>
        <v>102.5427280771201</v>
      </c>
      <c r="Y37" s="93">
        <f t="shared" si="12"/>
        <v>103.98576512455516</v>
      </c>
      <c r="Z37" s="15"/>
      <c r="AC37" s="97">
        <f t="shared" si="9"/>
        <v>1.4234875444842032E-2</v>
      </c>
    </row>
    <row r="38" spans="1:29" s="3" customFormat="1" ht="70.5" customHeight="1">
      <c r="A38" s="38" t="s">
        <v>45</v>
      </c>
      <c r="B38" s="48" t="s">
        <v>46</v>
      </c>
      <c r="C38" s="49" t="s">
        <v>43</v>
      </c>
      <c r="D38" s="38" t="s">
        <v>48</v>
      </c>
      <c r="E38" s="13" t="s">
        <v>270</v>
      </c>
      <c r="F38" s="13"/>
      <c r="G38" s="36">
        <v>2044.883</v>
      </c>
      <c r="H38" s="36">
        <v>2060.6880000000001</v>
      </c>
      <c r="I38" s="36">
        <v>2321</v>
      </c>
      <c r="J38" s="36">
        <v>1814.953</v>
      </c>
      <c r="K38" s="32">
        <f t="shared" si="2"/>
        <v>8241.5239999999994</v>
      </c>
      <c r="L38" s="103">
        <v>161.91999999999999</v>
      </c>
      <c r="M38" s="60">
        <v>166.11</v>
      </c>
      <c r="N38" s="103">
        <v>66.5</v>
      </c>
      <c r="O38" s="60">
        <v>69.16</v>
      </c>
      <c r="P38" s="33">
        <f t="shared" si="4"/>
        <v>195122.73585999999</v>
      </c>
      <c r="Q38" s="33">
        <f t="shared" si="5"/>
        <v>196630.84895999997</v>
      </c>
      <c r="R38" s="33">
        <f t="shared" si="6"/>
        <v>225020.95000000004</v>
      </c>
      <c r="S38" s="33">
        <f t="shared" si="7"/>
        <v>175959.69335000002</v>
      </c>
      <c r="T38" s="33">
        <f t="shared" si="8"/>
        <v>792734.22817000002</v>
      </c>
      <c r="U38" s="52"/>
      <c r="V38" s="52"/>
      <c r="W38" s="52"/>
      <c r="X38" s="92">
        <f t="shared" si="11"/>
        <v>102.58769762845851</v>
      </c>
      <c r="Y38" s="93">
        <f t="shared" si="12"/>
        <v>104</v>
      </c>
      <c r="Z38" s="15"/>
      <c r="AC38" s="97">
        <f t="shared" si="9"/>
        <v>0</v>
      </c>
    </row>
    <row r="39" spans="1:29" s="3" customFormat="1" ht="70.5" customHeight="1">
      <c r="A39" s="38" t="s">
        <v>50</v>
      </c>
      <c r="B39" s="48" t="s">
        <v>51</v>
      </c>
      <c r="C39" s="49" t="s">
        <v>43</v>
      </c>
      <c r="D39" s="38" t="s">
        <v>332</v>
      </c>
      <c r="E39" s="13" t="s">
        <v>270</v>
      </c>
      <c r="F39" s="13"/>
      <c r="G39" s="36">
        <v>579.54899999999998</v>
      </c>
      <c r="H39" s="36">
        <v>674.46500000000003</v>
      </c>
      <c r="I39" s="36">
        <v>705.80200000000002</v>
      </c>
      <c r="J39" s="36">
        <v>584.13499999999999</v>
      </c>
      <c r="K39" s="32">
        <f t="shared" si="2"/>
        <v>2543.951</v>
      </c>
      <c r="L39" s="103">
        <v>78.099999999999994</v>
      </c>
      <c r="M39" s="60">
        <v>79.709999999999994</v>
      </c>
      <c r="N39" s="103">
        <v>48.2</v>
      </c>
      <c r="O39" s="60">
        <v>50.13</v>
      </c>
      <c r="P39" s="33">
        <f t="shared" si="4"/>
        <v>17328.515099999993</v>
      </c>
      <c r="Q39" s="33">
        <f t="shared" si="5"/>
        <v>20166.503499999995</v>
      </c>
      <c r="R39" s="33">
        <f t="shared" si="6"/>
        <v>20877.623159999996</v>
      </c>
      <c r="S39" s="33">
        <f t="shared" si="7"/>
        <v>17278.713299999996</v>
      </c>
      <c r="T39" s="33">
        <f t="shared" si="8"/>
        <v>75651.355059999973</v>
      </c>
      <c r="U39" s="52"/>
      <c r="V39" s="52"/>
      <c r="W39" s="52"/>
      <c r="X39" s="92">
        <f t="shared" si="11"/>
        <v>102.06145966709347</v>
      </c>
      <c r="Y39" s="93">
        <f t="shared" si="12"/>
        <v>104.00414937759336</v>
      </c>
      <c r="Z39" s="15"/>
      <c r="AC39" s="97">
        <f t="shared" si="9"/>
        <v>-4.1493775933645338E-3</v>
      </c>
    </row>
    <row r="40" spans="1:29" s="3" customFormat="1" ht="70.5" customHeight="1">
      <c r="A40" s="38" t="s">
        <v>52</v>
      </c>
      <c r="B40" s="48" t="s">
        <v>53</v>
      </c>
      <c r="C40" s="49" t="s">
        <v>43</v>
      </c>
      <c r="D40" s="38" t="s">
        <v>49</v>
      </c>
      <c r="E40" s="13" t="s">
        <v>270</v>
      </c>
      <c r="F40" s="13"/>
      <c r="G40" s="36">
        <v>7966.72</v>
      </c>
      <c r="H40" s="36">
        <v>5301.76</v>
      </c>
      <c r="I40" s="36">
        <v>6381.2</v>
      </c>
      <c r="J40" s="36">
        <v>7250.42</v>
      </c>
      <c r="K40" s="32">
        <f t="shared" si="2"/>
        <v>26900.1</v>
      </c>
      <c r="L40" s="103">
        <v>72.430000000000007</v>
      </c>
      <c r="M40" s="60">
        <v>76.34</v>
      </c>
      <c r="N40" s="103">
        <v>23.11</v>
      </c>
      <c r="O40" s="60">
        <v>24.03</v>
      </c>
      <c r="P40" s="33">
        <f t="shared" si="4"/>
        <v>392918.63040000008</v>
      </c>
      <c r="Q40" s="33">
        <f t="shared" si="5"/>
        <v>261482.80320000005</v>
      </c>
      <c r="R40" s="33">
        <f t="shared" si="6"/>
        <v>333800.57199999999</v>
      </c>
      <c r="S40" s="33">
        <f t="shared" si="7"/>
        <v>379269.47020000004</v>
      </c>
      <c r="T40" s="33">
        <f t="shared" si="8"/>
        <v>1367471.4758000001</v>
      </c>
      <c r="U40" s="52"/>
      <c r="V40" s="52"/>
      <c r="W40" s="52"/>
      <c r="X40" s="92">
        <f t="shared" si="11"/>
        <v>105.39831561507663</v>
      </c>
      <c r="Y40" s="93">
        <f t="shared" si="12"/>
        <v>103.98096062310688</v>
      </c>
      <c r="Z40" s="15"/>
      <c r="AC40" s="97">
        <f t="shared" si="9"/>
        <v>1.9039376893118742E-2</v>
      </c>
    </row>
    <row r="41" spans="1:29" s="3" customFormat="1" ht="10.5" customHeight="1">
      <c r="A41" s="38"/>
      <c r="B41" s="48"/>
      <c r="C41" s="49"/>
      <c r="D41" s="38"/>
      <c r="E41" s="13"/>
      <c r="F41" s="13"/>
      <c r="G41" s="36"/>
      <c r="H41" s="57"/>
      <c r="I41" s="57"/>
      <c r="J41" s="57"/>
      <c r="K41" s="32"/>
      <c r="L41" s="103"/>
      <c r="M41" s="60"/>
      <c r="N41" s="103"/>
      <c r="O41" s="60"/>
      <c r="P41" s="33"/>
      <c r="Q41" s="33"/>
      <c r="R41" s="33"/>
      <c r="S41" s="33"/>
      <c r="T41" s="33"/>
      <c r="U41" s="52"/>
      <c r="V41" s="52"/>
      <c r="W41" s="52"/>
      <c r="X41" s="92" t="e">
        <f t="shared" si="11"/>
        <v>#DIV/0!</v>
      </c>
      <c r="Y41" s="93" t="e">
        <f t="shared" si="12"/>
        <v>#DIV/0!</v>
      </c>
      <c r="Z41" s="15"/>
      <c r="AC41" s="97" t="e">
        <f t="shared" si="9"/>
        <v>#DIV/0!</v>
      </c>
    </row>
    <row r="42" spans="1:29" s="3" customFormat="1" ht="54.75" customHeight="1">
      <c r="A42" s="38" t="s">
        <v>55</v>
      </c>
      <c r="B42" s="48" t="s">
        <v>56</v>
      </c>
      <c r="C42" s="49" t="s">
        <v>54</v>
      </c>
      <c r="D42" s="38" t="s">
        <v>4</v>
      </c>
      <c r="E42" s="13" t="s">
        <v>270</v>
      </c>
      <c r="F42" s="13"/>
      <c r="G42" s="36">
        <v>786.79</v>
      </c>
      <c r="H42" s="36">
        <v>871.79</v>
      </c>
      <c r="I42" s="36">
        <v>794.79</v>
      </c>
      <c r="J42" s="36">
        <v>786.79</v>
      </c>
      <c r="K42" s="32">
        <f t="shared" si="2"/>
        <v>3240.16</v>
      </c>
      <c r="L42" s="103">
        <v>46.55</v>
      </c>
      <c r="M42" s="60">
        <v>46.55</v>
      </c>
      <c r="N42" s="103">
        <v>34.630000000000003</v>
      </c>
      <c r="O42" s="60">
        <v>36.015200000000007</v>
      </c>
      <c r="P42" s="33">
        <f t="shared" si="4"/>
        <v>9378.5367999999962</v>
      </c>
      <c r="Q42" s="33">
        <f t="shared" si="5"/>
        <v>10391.736799999995</v>
      </c>
      <c r="R42" s="33">
        <f t="shared" si="6"/>
        <v>8372.9536919999919</v>
      </c>
      <c r="S42" s="33">
        <f t="shared" si="7"/>
        <v>8288.6752919999908</v>
      </c>
      <c r="T42" s="33">
        <f t="shared" si="8"/>
        <v>36431.902583999974</v>
      </c>
      <c r="U42" s="52"/>
      <c r="V42" s="52"/>
      <c r="W42" s="52"/>
      <c r="X42" s="92">
        <f t="shared" si="11"/>
        <v>100</v>
      </c>
      <c r="Y42" s="93">
        <f t="shared" si="12"/>
        <v>104</v>
      </c>
      <c r="Z42" s="15"/>
      <c r="AC42" s="97">
        <f t="shared" si="9"/>
        <v>0</v>
      </c>
    </row>
    <row r="43" spans="1:29" s="3" customFormat="1" ht="67.5" customHeight="1">
      <c r="A43" s="38" t="s">
        <v>178</v>
      </c>
      <c r="B43" s="48" t="s">
        <v>179</v>
      </c>
      <c r="C43" s="48" t="s">
        <v>382</v>
      </c>
      <c r="D43" s="128"/>
      <c r="E43" s="13" t="s">
        <v>270</v>
      </c>
      <c r="F43" s="13"/>
      <c r="G43" s="36">
        <v>213710.30900000001</v>
      </c>
      <c r="H43" s="36">
        <v>214445.598</v>
      </c>
      <c r="I43" s="36">
        <v>224922.37100000001</v>
      </c>
      <c r="J43" s="36">
        <v>207728.139</v>
      </c>
      <c r="K43" s="32">
        <f t="shared" si="2"/>
        <v>860806.41700000002</v>
      </c>
      <c r="L43" s="103">
        <v>206.41</v>
      </c>
      <c r="M43" s="60">
        <v>215.04</v>
      </c>
      <c r="N43" s="103">
        <v>34.630000000000003</v>
      </c>
      <c r="O43" s="60">
        <v>36.015200000000007</v>
      </c>
      <c r="P43" s="33">
        <f t="shared" si="4"/>
        <v>36711156.88002</v>
      </c>
      <c r="Q43" s="33">
        <f t="shared" si="5"/>
        <v>36837464.824440002</v>
      </c>
      <c r="R43" s="33">
        <f t="shared" si="6"/>
        <v>40266682.483800799</v>
      </c>
      <c r="S43" s="33">
        <f t="shared" si="7"/>
        <v>37188488.538847193</v>
      </c>
      <c r="T43" s="33">
        <f t="shared" si="8"/>
        <v>151003792.727108</v>
      </c>
      <c r="U43" s="52"/>
      <c r="V43" s="52"/>
      <c r="W43" s="52"/>
      <c r="X43" s="92">
        <f t="shared" si="11"/>
        <v>104.18099898260742</v>
      </c>
      <c r="Y43" s="93">
        <f t="shared" si="12"/>
        <v>104</v>
      </c>
      <c r="Z43" s="15"/>
      <c r="AC43" s="97">
        <f t="shared" si="9"/>
        <v>0</v>
      </c>
    </row>
    <row r="44" spans="1:29" s="3" customFormat="1" ht="67.5" customHeight="1">
      <c r="A44" s="38" t="s">
        <v>180</v>
      </c>
      <c r="B44" s="48" t="s">
        <v>181</v>
      </c>
      <c r="C44" s="48" t="s">
        <v>382</v>
      </c>
      <c r="D44" s="38"/>
      <c r="E44" s="13" t="s">
        <v>270</v>
      </c>
      <c r="F44" s="13"/>
      <c r="G44" s="36">
        <v>3881545.6899999995</v>
      </c>
      <c r="H44" s="36">
        <v>3656160.5200000005</v>
      </c>
      <c r="I44" s="36">
        <v>3421555.32</v>
      </c>
      <c r="J44" s="36">
        <v>3797828.04</v>
      </c>
      <c r="K44" s="32">
        <f t="shared" si="2"/>
        <v>14757089.57</v>
      </c>
      <c r="L44" s="103">
        <v>55.95</v>
      </c>
      <c r="M44" s="60">
        <v>68.64</v>
      </c>
      <c r="N44" s="103">
        <v>34.630000000000003</v>
      </c>
      <c r="O44" s="60">
        <v>36.015200000000007</v>
      </c>
      <c r="P44" s="33">
        <f t="shared" si="4"/>
        <v>82754554.110799983</v>
      </c>
      <c r="Q44" s="33">
        <f t="shared" si="5"/>
        <v>77949342.286400005</v>
      </c>
      <c r="R44" s="33">
        <f t="shared" si="6"/>
        <v>111627558.00393598</v>
      </c>
      <c r="S44" s="33">
        <f t="shared" si="7"/>
        <v>123903380.23939198</v>
      </c>
      <c r="T44" s="33">
        <f t="shared" si="8"/>
        <v>396234834.64052796</v>
      </c>
      <c r="U44" s="52"/>
      <c r="V44" s="52"/>
      <c r="W44" s="52"/>
      <c r="X44" s="92">
        <f t="shared" si="11"/>
        <v>122.68096514745308</v>
      </c>
      <c r="Y44" s="93">
        <f t="shared" si="12"/>
        <v>104</v>
      </c>
      <c r="Z44" s="15"/>
      <c r="AC44" s="97">
        <f t="shared" si="9"/>
        <v>0</v>
      </c>
    </row>
    <row r="45" spans="1:29" s="3" customFormat="1" ht="10.5" customHeight="1">
      <c r="A45" s="38"/>
      <c r="B45" s="48"/>
      <c r="C45" s="49"/>
      <c r="D45" s="38"/>
      <c r="E45" s="13"/>
      <c r="F45" s="13"/>
      <c r="G45" s="36"/>
      <c r="H45" s="57"/>
      <c r="I45" s="57"/>
      <c r="J45" s="57"/>
      <c r="K45" s="32"/>
      <c r="L45" s="103"/>
      <c r="M45" s="60"/>
      <c r="N45" s="103"/>
      <c r="O45" s="60"/>
      <c r="P45" s="33"/>
      <c r="Q45" s="33"/>
      <c r="R45" s="33"/>
      <c r="S45" s="33"/>
      <c r="T45" s="33"/>
      <c r="U45" s="52"/>
      <c r="V45" s="52"/>
      <c r="W45" s="52"/>
      <c r="X45" s="92" t="e">
        <f t="shared" si="11"/>
        <v>#DIV/0!</v>
      </c>
      <c r="Y45" s="93" t="e">
        <f t="shared" si="12"/>
        <v>#DIV/0!</v>
      </c>
      <c r="Z45" s="15"/>
      <c r="AC45" s="97" t="e">
        <f t="shared" si="9"/>
        <v>#DIV/0!</v>
      </c>
    </row>
    <row r="46" spans="1:29" s="3" customFormat="1" ht="46.5" customHeight="1">
      <c r="A46" s="38" t="s">
        <v>58</v>
      </c>
      <c r="B46" s="48" t="s">
        <v>59</v>
      </c>
      <c r="C46" s="49" t="s">
        <v>57</v>
      </c>
      <c r="D46" s="38" t="s">
        <v>4</v>
      </c>
      <c r="E46" s="13" t="s">
        <v>270</v>
      </c>
      <c r="F46" s="13"/>
      <c r="G46" s="36">
        <v>333454.59999999998</v>
      </c>
      <c r="H46" s="36">
        <v>302738.8</v>
      </c>
      <c r="I46" s="36">
        <v>299928.45</v>
      </c>
      <c r="J46" s="36">
        <v>316971.43</v>
      </c>
      <c r="K46" s="32">
        <f t="shared" si="2"/>
        <v>1253093.2799999998</v>
      </c>
      <c r="L46" s="103">
        <v>54.86</v>
      </c>
      <c r="M46" s="60">
        <v>56.500019999999978</v>
      </c>
      <c r="N46" s="103">
        <v>41.2</v>
      </c>
      <c r="O46" s="60">
        <v>42.848000000000006</v>
      </c>
      <c r="P46" s="33">
        <f t="shared" si="4"/>
        <v>4554989.8359999983</v>
      </c>
      <c r="Q46" s="33">
        <f t="shared" si="5"/>
        <v>4135412.007999999</v>
      </c>
      <c r="R46" s="33">
        <f t="shared" si="6"/>
        <v>4094629.1979689919</v>
      </c>
      <c r="S46" s="33">
        <f t="shared" si="7"/>
        <v>4327300.3017885908</v>
      </c>
      <c r="T46" s="33">
        <f t="shared" si="8"/>
        <v>17112331.343757577</v>
      </c>
      <c r="U46" s="52"/>
      <c r="V46" s="52"/>
      <c r="W46" s="52"/>
      <c r="X46" s="92">
        <f t="shared" si="11"/>
        <v>102.98946409041191</v>
      </c>
      <c r="Y46" s="93">
        <f t="shared" si="12"/>
        <v>104</v>
      </c>
      <c r="Z46" s="15"/>
      <c r="AC46" s="97">
        <f t="shared" si="9"/>
        <v>0</v>
      </c>
    </row>
    <row r="47" spans="1:29" s="3" customFormat="1" ht="10.5" customHeight="1">
      <c r="A47" s="38"/>
      <c r="B47" s="48"/>
      <c r="C47" s="49"/>
      <c r="D47" s="38"/>
      <c r="E47" s="13"/>
      <c r="F47" s="13"/>
      <c r="G47" s="36"/>
      <c r="H47" s="57"/>
      <c r="I47" s="57"/>
      <c r="J47" s="57"/>
      <c r="K47" s="32"/>
      <c r="L47" s="103"/>
      <c r="M47" s="60"/>
      <c r="N47" s="103"/>
      <c r="O47" s="60"/>
      <c r="P47" s="33"/>
      <c r="Q47" s="33"/>
      <c r="R47" s="33"/>
      <c r="S47" s="33"/>
      <c r="T47" s="33"/>
      <c r="U47" s="52"/>
      <c r="V47" s="52"/>
      <c r="W47" s="52"/>
      <c r="X47" s="92" t="e">
        <f t="shared" si="11"/>
        <v>#DIV/0!</v>
      </c>
      <c r="Y47" s="93" t="e">
        <f t="shared" si="12"/>
        <v>#DIV/0!</v>
      </c>
      <c r="Z47" s="15"/>
      <c r="AC47" s="97" t="e">
        <f t="shared" ref="AC47" si="13">104-Y47</f>
        <v>#DIV/0!</v>
      </c>
    </row>
    <row r="48" spans="1:29" s="3" customFormat="1" ht="39" customHeight="1">
      <c r="A48" s="38">
        <v>2905001195</v>
      </c>
      <c r="B48" s="48" t="s">
        <v>424</v>
      </c>
      <c r="C48" s="49" t="s">
        <v>425</v>
      </c>
      <c r="D48" s="38"/>
      <c r="E48" s="13" t="s">
        <v>270</v>
      </c>
      <c r="F48" s="13"/>
      <c r="G48" s="36">
        <v>0</v>
      </c>
      <c r="H48" s="36">
        <v>0</v>
      </c>
      <c r="I48" s="77">
        <v>314236.375</v>
      </c>
      <c r="J48" s="77">
        <v>314236.375</v>
      </c>
      <c r="K48" s="32">
        <f t="shared" si="2"/>
        <v>628472.75</v>
      </c>
      <c r="L48" s="103">
        <v>24.374600000000001</v>
      </c>
      <c r="M48" s="60">
        <v>26.35</v>
      </c>
      <c r="N48" s="103">
        <f>L48</f>
        <v>24.374600000000001</v>
      </c>
      <c r="O48" s="60">
        <v>25.349584</v>
      </c>
      <c r="P48" s="33">
        <f t="shared" si="4"/>
        <v>0</v>
      </c>
      <c r="Q48" s="33">
        <f t="shared" si="5"/>
        <v>0</v>
      </c>
      <c r="R48" s="33">
        <f t="shared" si="6"/>
        <v>314367.09733200038</v>
      </c>
      <c r="S48" s="33">
        <f t="shared" si="7"/>
        <v>314367.09733200038</v>
      </c>
      <c r="T48" s="33">
        <f t="shared" si="8"/>
        <v>628734.19466400077</v>
      </c>
      <c r="U48" s="52"/>
      <c r="V48" s="52"/>
      <c r="W48" s="52"/>
      <c r="X48" s="92">
        <f t="shared" si="11"/>
        <v>108.10433812247176</v>
      </c>
      <c r="Y48" s="93">
        <f t="shared" si="12"/>
        <v>104</v>
      </c>
      <c r="Z48" s="15"/>
      <c r="AC48" s="97">
        <f t="shared" si="9"/>
        <v>0</v>
      </c>
    </row>
    <row r="49" spans="1:29" s="3" customFormat="1" ht="10.5" customHeight="1">
      <c r="A49" s="38"/>
      <c r="B49" s="48"/>
      <c r="C49" s="49"/>
      <c r="D49" s="38"/>
      <c r="E49" s="13"/>
      <c r="F49" s="13"/>
      <c r="G49" s="36"/>
      <c r="H49" s="57"/>
      <c r="I49" s="57"/>
      <c r="J49" s="57"/>
      <c r="K49" s="32"/>
      <c r="L49" s="103"/>
      <c r="M49" s="60"/>
      <c r="N49" s="103"/>
      <c r="O49" s="60"/>
      <c r="P49" s="33"/>
      <c r="Q49" s="33"/>
      <c r="R49" s="33"/>
      <c r="S49" s="33"/>
      <c r="T49" s="33"/>
      <c r="U49" s="52"/>
      <c r="V49" s="52"/>
      <c r="W49" s="52"/>
      <c r="X49" s="92" t="e">
        <f t="shared" si="11"/>
        <v>#DIV/0!</v>
      </c>
      <c r="Y49" s="93" t="e">
        <f t="shared" si="12"/>
        <v>#DIV/0!</v>
      </c>
      <c r="Z49" s="15"/>
      <c r="AC49" s="97" t="e">
        <f t="shared" si="9"/>
        <v>#DIV/0!</v>
      </c>
    </row>
    <row r="50" spans="1:29" s="3" customFormat="1" ht="66" customHeight="1">
      <c r="A50" s="38" t="s">
        <v>55</v>
      </c>
      <c r="B50" s="48" t="s">
        <v>61</v>
      </c>
      <c r="C50" s="49" t="s">
        <v>60</v>
      </c>
      <c r="D50" s="38" t="s">
        <v>4</v>
      </c>
      <c r="E50" s="13" t="s">
        <v>270</v>
      </c>
      <c r="F50" s="13"/>
      <c r="G50" s="36">
        <v>84489.909</v>
      </c>
      <c r="H50" s="36">
        <v>85028.68299999999</v>
      </c>
      <c r="I50" s="36">
        <v>89336.646999999997</v>
      </c>
      <c r="J50" s="36">
        <v>86641.316000000006</v>
      </c>
      <c r="K50" s="32">
        <f t="shared" si="2"/>
        <v>345496.55499999999</v>
      </c>
      <c r="L50" s="103">
        <v>53.18</v>
      </c>
      <c r="M50" s="60">
        <v>53.390229999999981</v>
      </c>
      <c r="N50" s="103">
        <v>32.747399999999999</v>
      </c>
      <c r="O50" s="60">
        <v>34.057296000000001</v>
      </c>
      <c r="P50" s="33">
        <f t="shared" si="4"/>
        <v>1726348.5146334001</v>
      </c>
      <c r="Q50" s="33">
        <f t="shared" si="5"/>
        <v>1737357.0682657999</v>
      </c>
      <c r="R50" s="33">
        <f t="shared" si="6"/>
        <v>1727139.5002322963</v>
      </c>
      <c r="S50" s="33">
        <f t="shared" si="7"/>
        <v>1675030.8439011425</v>
      </c>
      <c r="T50" s="33">
        <f t="shared" si="8"/>
        <v>6865875.9270326383</v>
      </c>
      <c r="U50" s="52"/>
      <c r="V50" s="52"/>
      <c r="W50" s="52"/>
      <c r="X50" s="92">
        <f t="shared" si="11"/>
        <v>100.3953177886423</v>
      </c>
      <c r="Y50" s="93">
        <f t="shared" si="12"/>
        <v>104</v>
      </c>
      <c r="Z50" s="15"/>
      <c r="AC50" s="97">
        <f t="shared" si="9"/>
        <v>0</v>
      </c>
    </row>
    <row r="51" spans="1:29" s="3" customFormat="1" ht="68.25" customHeight="1">
      <c r="A51" s="38" t="s">
        <v>62</v>
      </c>
      <c r="B51" s="48" t="s">
        <v>63</v>
      </c>
      <c r="C51" s="49" t="s">
        <v>60</v>
      </c>
      <c r="D51" s="38" t="s">
        <v>4</v>
      </c>
      <c r="E51" s="13" t="s">
        <v>270</v>
      </c>
      <c r="F51" s="13"/>
      <c r="G51" s="36">
        <v>619485.255</v>
      </c>
      <c r="H51" s="36">
        <v>618288.47600000002</v>
      </c>
      <c r="I51" s="36">
        <v>590858.24199999997</v>
      </c>
      <c r="J51" s="36">
        <v>600894.196</v>
      </c>
      <c r="K51" s="32">
        <f t="shared" si="2"/>
        <v>2429526.1690000002</v>
      </c>
      <c r="L51" s="103">
        <v>42.015000000000001</v>
      </c>
      <c r="M51" s="60">
        <v>42.787140999999998</v>
      </c>
      <c r="N51" s="103">
        <v>33.42</v>
      </c>
      <c r="O51" s="60">
        <v>34.756800000000005</v>
      </c>
      <c r="P51" s="33">
        <f t="shared" si="4"/>
        <v>5324475.7667249991</v>
      </c>
      <c r="Q51" s="33">
        <f t="shared" si="5"/>
        <v>5314189.4512199992</v>
      </c>
      <c r="R51" s="33">
        <f t="shared" si="6"/>
        <v>4744793.1659205174</v>
      </c>
      <c r="S51" s="33">
        <f t="shared" si="7"/>
        <v>4825385.2988008317</v>
      </c>
      <c r="T51" s="33">
        <f t="shared" si="8"/>
        <v>20208843.682666346</v>
      </c>
      <c r="U51" s="52"/>
      <c r="V51" s="52"/>
      <c r="W51" s="52"/>
      <c r="X51" s="92">
        <f t="shared" si="11"/>
        <v>101.83777460430798</v>
      </c>
      <c r="Y51" s="93">
        <f t="shared" si="12"/>
        <v>104</v>
      </c>
      <c r="Z51" s="15"/>
      <c r="AC51" s="97">
        <f t="shared" si="9"/>
        <v>0</v>
      </c>
    </row>
    <row r="52" spans="1:29" s="3" customFormat="1" ht="10.5" customHeight="1">
      <c r="A52" s="38"/>
      <c r="B52" s="48"/>
      <c r="C52" s="49"/>
      <c r="D52" s="38"/>
      <c r="E52" s="13"/>
      <c r="F52" s="13"/>
      <c r="G52" s="36"/>
      <c r="H52" s="57"/>
      <c r="I52" s="57"/>
      <c r="J52" s="57"/>
      <c r="K52" s="32"/>
      <c r="L52" s="103"/>
      <c r="M52" s="60"/>
      <c r="N52" s="103"/>
      <c r="O52" s="60"/>
      <c r="P52" s="33"/>
      <c r="Q52" s="33"/>
      <c r="R52" s="33"/>
      <c r="S52" s="33"/>
      <c r="T52" s="33"/>
      <c r="U52" s="52"/>
      <c r="V52" s="52"/>
      <c r="W52" s="52"/>
      <c r="X52" s="92" t="e">
        <f t="shared" si="11"/>
        <v>#DIV/0!</v>
      </c>
      <c r="Y52" s="93" t="e">
        <f t="shared" si="12"/>
        <v>#DIV/0!</v>
      </c>
      <c r="Z52" s="15"/>
      <c r="AC52" s="97" t="e">
        <f t="shared" si="9"/>
        <v>#DIV/0!</v>
      </c>
    </row>
    <row r="53" spans="1:29" s="3" customFormat="1" ht="63" customHeight="1">
      <c r="A53" s="38" t="s">
        <v>66</v>
      </c>
      <c r="B53" s="48" t="s">
        <v>67</v>
      </c>
      <c r="C53" s="49" t="s">
        <v>64</v>
      </c>
      <c r="D53" s="38" t="s">
        <v>65</v>
      </c>
      <c r="E53" s="13" t="s">
        <v>270</v>
      </c>
      <c r="F53" s="13"/>
      <c r="G53" s="36">
        <v>24924.713000000003</v>
      </c>
      <c r="H53" s="36">
        <v>25054.510000000002</v>
      </c>
      <c r="I53" s="36">
        <v>26961.739000000001</v>
      </c>
      <c r="J53" s="36">
        <v>24012.839</v>
      </c>
      <c r="K53" s="32">
        <f t="shared" si="2"/>
        <v>100953.80100000001</v>
      </c>
      <c r="L53" s="103">
        <v>81.61</v>
      </c>
      <c r="M53" s="60">
        <v>81.66</v>
      </c>
      <c r="N53" s="103">
        <v>55.620000000000005</v>
      </c>
      <c r="O53" s="60">
        <v>57.844800000000006</v>
      </c>
      <c r="P53" s="33">
        <f t="shared" si="4"/>
        <v>647793.29086999991</v>
      </c>
      <c r="Q53" s="33">
        <f t="shared" si="5"/>
        <v>651166.7148999999</v>
      </c>
      <c r="R53" s="33">
        <f t="shared" si="6"/>
        <v>642099.20663279982</v>
      </c>
      <c r="S53" s="33">
        <f t="shared" si="7"/>
        <v>571870.56335279974</v>
      </c>
      <c r="T53" s="33">
        <f t="shared" si="8"/>
        <v>2512929.7757555991</v>
      </c>
      <c r="U53" s="52"/>
      <c r="V53" s="52"/>
      <c r="W53" s="52"/>
      <c r="X53" s="92">
        <f t="shared" si="11"/>
        <v>100.06126700159295</v>
      </c>
      <c r="Y53" s="93">
        <f t="shared" si="12"/>
        <v>104</v>
      </c>
      <c r="Z53" s="15"/>
      <c r="AC53" s="97">
        <f t="shared" si="9"/>
        <v>0</v>
      </c>
    </row>
    <row r="54" spans="1:29" s="3" customFormat="1" ht="63" customHeight="1">
      <c r="A54" s="38" t="s">
        <v>69</v>
      </c>
      <c r="B54" s="48" t="s">
        <v>70</v>
      </c>
      <c r="C54" s="49" t="s">
        <v>64</v>
      </c>
      <c r="D54" s="38" t="s">
        <v>68</v>
      </c>
      <c r="E54" s="13" t="s">
        <v>270</v>
      </c>
      <c r="F54" s="13"/>
      <c r="G54" s="36">
        <v>1160.1669999999999</v>
      </c>
      <c r="H54" s="36">
        <v>1355.413</v>
      </c>
      <c r="I54" s="36">
        <v>1436.8140000000001</v>
      </c>
      <c r="J54" s="36">
        <v>1176.4090000000001</v>
      </c>
      <c r="K54" s="32">
        <f t="shared" si="2"/>
        <v>5128.8029999999999</v>
      </c>
      <c r="L54" s="103">
        <v>109.2</v>
      </c>
      <c r="M54" s="60">
        <v>117.72</v>
      </c>
      <c r="N54" s="103">
        <v>105</v>
      </c>
      <c r="O54" s="60">
        <v>109.2</v>
      </c>
      <c r="P54" s="33">
        <f t="shared" si="4"/>
        <v>4872.7014000000026</v>
      </c>
      <c r="Q54" s="33">
        <f t="shared" si="5"/>
        <v>5692.7346000000043</v>
      </c>
      <c r="R54" s="33">
        <f t="shared" si="6"/>
        <v>12241.655279999995</v>
      </c>
      <c r="S54" s="33">
        <f t="shared" si="7"/>
        <v>10023.004679999996</v>
      </c>
      <c r="T54" s="33">
        <f t="shared" si="8"/>
        <v>32830.095959999999</v>
      </c>
      <c r="U54" s="52"/>
      <c r="V54" s="52"/>
      <c r="W54" s="52"/>
      <c r="X54" s="92">
        <f t="shared" si="11"/>
        <v>107.8021978021978</v>
      </c>
      <c r="Y54" s="93">
        <f t="shared" si="12"/>
        <v>104</v>
      </c>
      <c r="Z54" s="15"/>
      <c r="AC54" s="97">
        <f t="shared" si="9"/>
        <v>0</v>
      </c>
    </row>
    <row r="55" spans="1:29" s="3" customFormat="1" ht="63" customHeight="1">
      <c r="A55" s="38">
        <v>2911004363</v>
      </c>
      <c r="B55" s="48" t="s">
        <v>305</v>
      </c>
      <c r="C55" s="49" t="s">
        <v>64</v>
      </c>
      <c r="D55" s="38" t="s">
        <v>333</v>
      </c>
      <c r="E55" s="13" t="s">
        <v>270</v>
      </c>
      <c r="F55" s="13" t="s">
        <v>308</v>
      </c>
      <c r="G55" s="36">
        <v>582.24657500000001</v>
      </c>
      <c r="H55" s="36">
        <v>582.24699999999996</v>
      </c>
      <c r="I55" s="36">
        <v>582.24657500000001</v>
      </c>
      <c r="J55" s="36">
        <v>582.24657500000001</v>
      </c>
      <c r="K55" s="32">
        <f t="shared" si="2"/>
        <v>2328.9867250000002</v>
      </c>
      <c r="L55" s="103">
        <v>139.13999999999999</v>
      </c>
      <c r="M55" s="60">
        <v>139.13999999999999</v>
      </c>
      <c r="N55" s="103">
        <v>117</v>
      </c>
      <c r="O55" s="60">
        <v>121.68</v>
      </c>
      <c r="P55" s="33">
        <f t="shared" si="4"/>
        <v>12890.939170499993</v>
      </c>
      <c r="Q55" s="33">
        <f t="shared" si="5"/>
        <v>12890.948579999991</v>
      </c>
      <c r="R55" s="33">
        <f t="shared" si="6"/>
        <v>10166.025199499989</v>
      </c>
      <c r="S55" s="33">
        <f t="shared" si="7"/>
        <v>10166.025199499989</v>
      </c>
      <c r="T55" s="33">
        <f t="shared" si="8"/>
        <v>46113.938149499954</v>
      </c>
      <c r="U55" s="52"/>
      <c r="V55" s="52"/>
      <c r="W55" s="52"/>
      <c r="X55" s="92">
        <f t="shared" si="11"/>
        <v>100</v>
      </c>
      <c r="Y55" s="93">
        <f t="shared" si="12"/>
        <v>104</v>
      </c>
      <c r="Z55" s="15"/>
      <c r="AC55" s="97">
        <f t="shared" si="9"/>
        <v>0</v>
      </c>
    </row>
    <row r="56" spans="1:29" s="3" customFormat="1" ht="63" customHeight="1">
      <c r="A56" s="38">
        <v>2911004331</v>
      </c>
      <c r="B56" s="48" t="s">
        <v>306</v>
      </c>
      <c r="C56" s="49" t="s">
        <v>64</v>
      </c>
      <c r="D56" s="38" t="s">
        <v>334</v>
      </c>
      <c r="E56" s="13" t="s">
        <v>270</v>
      </c>
      <c r="F56" s="13" t="s">
        <v>309</v>
      </c>
      <c r="G56" s="36">
        <v>2923.8356159999998</v>
      </c>
      <c r="H56" s="36">
        <v>2923.8359999999998</v>
      </c>
      <c r="I56" s="36">
        <v>2923.8356159999998</v>
      </c>
      <c r="J56" s="36">
        <v>2923.8356159999998</v>
      </c>
      <c r="K56" s="32">
        <f t="shared" si="2"/>
        <v>11695.342848</v>
      </c>
      <c r="L56" s="103">
        <v>103.29</v>
      </c>
      <c r="M56" s="60">
        <v>103.29</v>
      </c>
      <c r="N56" s="103">
        <v>90</v>
      </c>
      <c r="O56" s="60">
        <v>93.6</v>
      </c>
      <c r="P56" s="33">
        <f t="shared" si="4"/>
        <v>38857.775336640014</v>
      </c>
      <c r="Q56" s="33">
        <f t="shared" si="5"/>
        <v>38857.780440000017</v>
      </c>
      <c r="R56" s="33">
        <f t="shared" si="6"/>
        <v>28331.967119040033</v>
      </c>
      <c r="S56" s="33">
        <f t="shared" si="7"/>
        <v>28331.967119040033</v>
      </c>
      <c r="T56" s="33">
        <f t="shared" si="8"/>
        <v>134379.4900147201</v>
      </c>
      <c r="U56" s="52"/>
      <c r="V56" s="52"/>
      <c r="W56" s="52"/>
      <c r="X56" s="92">
        <f t="shared" si="11"/>
        <v>100</v>
      </c>
      <c r="Y56" s="93">
        <f t="shared" si="12"/>
        <v>104</v>
      </c>
      <c r="Z56" s="15"/>
      <c r="AC56" s="97">
        <f t="shared" si="9"/>
        <v>0</v>
      </c>
    </row>
    <row r="57" spans="1:29" s="3" customFormat="1" ht="68.25" customHeight="1">
      <c r="A57" s="38">
        <v>2911004356</v>
      </c>
      <c r="B57" s="48" t="s">
        <v>307</v>
      </c>
      <c r="C57" s="49" t="s">
        <v>64</v>
      </c>
      <c r="D57" s="38" t="s">
        <v>335</v>
      </c>
      <c r="E57" s="13" t="s">
        <v>270</v>
      </c>
      <c r="F57" s="13" t="s">
        <v>310</v>
      </c>
      <c r="G57" s="36">
        <v>159.80240000000001</v>
      </c>
      <c r="H57" s="36">
        <v>159.80199999999999</v>
      </c>
      <c r="I57" s="36">
        <v>159.80240000000001</v>
      </c>
      <c r="J57" s="36">
        <v>159.803</v>
      </c>
      <c r="K57" s="32">
        <f t="shared" si="2"/>
        <v>639.20979999999997</v>
      </c>
      <c r="L57" s="103">
        <v>147.69999999999999</v>
      </c>
      <c r="M57" s="60">
        <v>147.69999999999999</v>
      </c>
      <c r="N57" s="103">
        <v>120.35</v>
      </c>
      <c r="O57" s="60">
        <v>125.164</v>
      </c>
      <c r="P57" s="33">
        <f t="shared" si="4"/>
        <v>4370.5956399999995</v>
      </c>
      <c r="Q57" s="33">
        <f t="shared" si="5"/>
        <v>4370.5846999999985</v>
      </c>
      <c r="R57" s="33">
        <f t="shared" si="6"/>
        <v>3601.3068863999979</v>
      </c>
      <c r="S57" s="33">
        <f t="shared" si="7"/>
        <v>3601.3204079999978</v>
      </c>
      <c r="T57" s="33">
        <f t="shared" si="8"/>
        <v>15943.807634399995</v>
      </c>
      <c r="U57" s="52"/>
      <c r="V57" s="52"/>
      <c r="W57" s="52"/>
      <c r="X57" s="92">
        <f t="shared" si="11"/>
        <v>100</v>
      </c>
      <c r="Y57" s="93">
        <f t="shared" si="12"/>
        <v>104</v>
      </c>
      <c r="Z57" s="15"/>
      <c r="AC57" s="97">
        <f t="shared" si="9"/>
        <v>0</v>
      </c>
    </row>
    <row r="58" spans="1:29" s="3" customFormat="1" ht="10.5" customHeight="1">
      <c r="A58" s="38"/>
      <c r="B58" s="48"/>
      <c r="C58" s="49"/>
      <c r="D58" s="38"/>
      <c r="E58" s="13"/>
      <c r="F58" s="13"/>
      <c r="G58" s="36"/>
      <c r="H58" s="57"/>
      <c r="I58" s="57"/>
      <c r="J58" s="57"/>
      <c r="K58" s="32"/>
      <c r="L58" s="103"/>
      <c r="M58" s="60"/>
      <c r="N58" s="103"/>
      <c r="O58" s="60"/>
      <c r="P58" s="33"/>
      <c r="Q58" s="33"/>
      <c r="R58" s="33"/>
      <c r="S58" s="33"/>
      <c r="T58" s="33"/>
      <c r="U58" s="52"/>
      <c r="V58" s="52"/>
      <c r="W58" s="52"/>
      <c r="X58" s="92" t="e">
        <f t="shared" si="11"/>
        <v>#DIV/0!</v>
      </c>
      <c r="Y58" s="93" t="e">
        <f t="shared" si="12"/>
        <v>#DIV/0!</v>
      </c>
      <c r="Z58" s="15"/>
      <c r="AC58" s="97" t="e">
        <f t="shared" ref="AC58" si="14">104-Y58</f>
        <v>#DIV/0!</v>
      </c>
    </row>
    <row r="59" spans="1:29" s="3" customFormat="1" ht="47.25" customHeight="1">
      <c r="A59" s="38" t="s">
        <v>73</v>
      </c>
      <c r="B59" s="48" t="s">
        <v>74</v>
      </c>
      <c r="C59" s="49" t="s">
        <v>71</v>
      </c>
      <c r="D59" s="38" t="s">
        <v>72</v>
      </c>
      <c r="E59" s="13" t="s">
        <v>270</v>
      </c>
      <c r="F59" s="13" t="s">
        <v>294</v>
      </c>
      <c r="G59" s="36">
        <v>40933.187000000005</v>
      </c>
      <c r="H59" s="36">
        <v>40610.752</v>
      </c>
      <c r="I59" s="36">
        <v>39704.35</v>
      </c>
      <c r="J59" s="36">
        <v>35429.203999999998</v>
      </c>
      <c r="K59" s="32">
        <f t="shared" si="2"/>
        <v>156677.49300000002</v>
      </c>
      <c r="L59" s="103">
        <v>54.24</v>
      </c>
      <c r="M59" s="60">
        <v>58.47</v>
      </c>
      <c r="N59" s="103">
        <v>53</v>
      </c>
      <c r="O59" s="60">
        <v>55.12</v>
      </c>
      <c r="P59" s="33">
        <f t="shared" si="4"/>
        <v>50757.151880000085</v>
      </c>
      <c r="Q59" s="33">
        <f t="shared" si="5"/>
        <v>50357.332480000085</v>
      </c>
      <c r="R59" s="33">
        <f t="shared" si="6"/>
        <v>133009.57250000004</v>
      </c>
      <c r="S59" s="33">
        <f t="shared" si="7"/>
        <v>118687.83340000005</v>
      </c>
      <c r="T59" s="33">
        <f t="shared" si="8"/>
        <v>352811.89026000025</v>
      </c>
      <c r="U59" s="52"/>
      <c r="V59" s="52"/>
      <c r="W59" s="52"/>
      <c r="X59" s="92">
        <f t="shared" si="11"/>
        <v>107.79867256637168</v>
      </c>
      <c r="Y59" s="93">
        <f t="shared" si="12"/>
        <v>104</v>
      </c>
      <c r="Z59" s="15"/>
      <c r="AC59" s="97">
        <f t="shared" si="9"/>
        <v>0</v>
      </c>
    </row>
    <row r="60" spans="1:29" s="3" customFormat="1" ht="47.25" customHeight="1">
      <c r="A60" s="38" t="s">
        <v>55</v>
      </c>
      <c r="B60" s="48" t="s">
        <v>56</v>
      </c>
      <c r="C60" s="49" t="s">
        <v>71</v>
      </c>
      <c r="D60" s="38" t="s">
        <v>72</v>
      </c>
      <c r="E60" s="13" t="s">
        <v>270</v>
      </c>
      <c r="F60" s="13"/>
      <c r="G60" s="36">
        <v>5793.0060000000003</v>
      </c>
      <c r="H60" s="36">
        <v>5452.3710000000001</v>
      </c>
      <c r="I60" s="36">
        <v>5552.1970000000001</v>
      </c>
      <c r="J60" s="36">
        <v>5509.7089999999998</v>
      </c>
      <c r="K60" s="32">
        <f t="shared" si="2"/>
        <v>22307.282999999999</v>
      </c>
      <c r="L60" s="103">
        <v>46.55</v>
      </c>
      <c r="M60" s="60">
        <v>46.55</v>
      </c>
      <c r="N60" s="103">
        <v>40.5</v>
      </c>
      <c r="O60" s="60">
        <v>42.12</v>
      </c>
      <c r="P60" s="33">
        <f t="shared" si="4"/>
        <v>35047.686299999987</v>
      </c>
      <c r="Q60" s="33">
        <f t="shared" si="5"/>
        <v>32986.844549999987</v>
      </c>
      <c r="R60" s="33">
        <f t="shared" si="6"/>
        <v>24596.23271</v>
      </c>
      <c r="S60" s="33">
        <f t="shared" si="7"/>
        <v>24408.010869999998</v>
      </c>
      <c r="T60" s="33">
        <f t="shared" si="8"/>
        <v>117038.77442999998</v>
      </c>
      <c r="U60" s="52"/>
      <c r="V60" s="52"/>
      <c r="W60" s="52"/>
      <c r="X60" s="92">
        <f t="shared" si="11"/>
        <v>100</v>
      </c>
      <c r="Y60" s="93">
        <f t="shared" si="12"/>
        <v>104</v>
      </c>
      <c r="Z60" s="15"/>
      <c r="AC60" s="97">
        <f t="shared" si="9"/>
        <v>0</v>
      </c>
    </row>
    <row r="61" spans="1:29" s="3" customFormat="1" ht="47.25" customHeight="1">
      <c r="A61" s="38" t="s">
        <v>76</v>
      </c>
      <c r="B61" s="48" t="s">
        <v>77</v>
      </c>
      <c r="C61" s="49" t="s">
        <v>71</v>
      </c>
      <c r="D61" s="38" t="s">
        <v>75</v>
      </c>
      <c r="E61" s="13" t="s">
        <v>270</v>
      </c>
      <c r="F61" s="13"/>
      <c r="G61" s="36">
        <v>8058.1259999999993</v>
      </c>
      <c r="H61" s="36">
        <v>8800</v>
      </c>
      <c r="I61" s="36">
        <v>7920.6760000000004</v>
      </c>
      <c r="J61" s="36">
        <v>8332.9740000000002</v>
      </c>
      <c r="K61" s="32">
        <f t="shared" si="2"/>
        <v>33111.775999999998</v>
      </c>
      <c r="L61" s="103">
        <v>65.61</v>
      </c>
      <c r="M61" s="60">
        <v>65.61</v>
      </c>
      <c r="N61" s="103">
        <v>53</v>
      </c>
      <c r="O61" s="60">
        <v>55.12</v>
      </c>
      <c r="P61" s="33">
        <f t="shared" si="4"/>
        <v>101612.96885999999</v>
      </c>
      <c r="Q61" s="33">
        <f t="shared" si="5"/>
        <v>110968</v>
      </c>
      <c r="R61" s="33">
        <f t="shared" si="6"/>
        <v>83087.891240000026</v>
      </c>
      <c r="S61" s="33">
        <f t="shared" si="7"/>
        <v>87412.897260000012</v>
      </c>
      <c r="T61" s="33">
        <f t="shared" si="8"/>
        <v>383081.75736000005</v>
      </c>
      <c r="U61" s="52"/>
      <c r="V61" s="52"/>
      <c r="W61" s="52"/>
      <c r="X61" s="92">
        <f t="shared" si="11"/>
        <v>100</v>
      </c>
      <c r="Y61" s="93">
        <f t="shared" si="12"/>
        <v>104</v>
      </c>
      <c r="Z61" s="15"/>
      <c r="AC61" s="97">
        <f t="shared" si="9"/>
        <v>0</v>
      </c>
    </row>
    <row r="62" spans="1:29" s="3" customFormat="1" ht="47.25" customHeight="1">
      <c r="A62" s="38" t="s">
        <v>76</v>
      </c>
      <c r="B62" s="48" t="s">
        <v>77</v>
      </c>
      <c r="C62" s="49" t="s">
        <v>71</v>
      </c>
      <c r="D62" s="38" t="s">
        <v>78</v>
      </c>
      <c r="E62" s="13" t="s">
        <v>270</v>
      </c>
      <c r="F62" s="13"/>
      <c r="G62" s="36">
        <v>728.58699999999999</v>
      </c>
      <c r="H62" s="36">
        <v>446.39699999999999</v>
      </c>
      <c r="I62" s="36">
        <v>504.16399999999999</v>
      </c>
      <c r="J62" s="36">
        <v>284.791</v>
      </c>
      <c r="K62" s="32">
        <f t="shared" si="2"/>
        <v>1963.9389999999999</v>
      </c>
      <c r="L62" s="103">
        <v>172.37</v>
      </c>
      <c r="M62" s="60">
        <v>172.37</v>
      </c>
      <c r="N62" s="103">
        <v>62.46</v>
      </c>
      <c r="O62" s="60">
        <v>64.959999999999994</v>
      </c>
      <c r="P62" s="33">
        <f t="shared" si="4"/>
        <v>80078.997170000002</v>
      </c>
      <c r="Q62" s="33">
        <f t="shared" si="5"/>
        <v>49063.494269999996</v>
      </c>
      <c r="R62" s="33">
        <f t="shared" si="6"/>
        <v>54152.255240000006</v>
      </c>
      <c r="S62" s="33">
        <f t="shared" si="7"/>
        <v>30589.401310000001</v>
      </c>
      <c r="T62" s="33">
        <f t="shared" si="8"/>
        <v>213884.14799000003</v>
      </c>
      <c r="U62" s="52"/>
      <c r="V62" s="52"/>
      <c r="W62" s="52"/>
      <c r="X62" s="92">
        <f t="shared" si="11"/>
        <v>100</v>
      </c>
      <c r="Y62" s="93">
        <f t="shared" si="12"/>
        <v>104.00256163944923</v>
      </c>
      <c r="Z62" s="15"/>
      <c r="AC62" s="97">
        <f t="shared" si="9"/>
        <v>-2.5616394492260497E-3</v>
      </c>
    </row>
    <row r="63" spans="1:29" s="3" customFormat="1" ht="47.25" customHeight="1">
      <c r="A63" s="38" t="s">
        <v>80</v>
      </c>
      <c r="B63" s="48" t="s">
        <v>81</v>
      </c>
      <c r="C63" s="49" t="s">
        <v>71</v>
      </c>
      <c r="D63" s="38" t="s">
        <v>79</v>
      </c>
      <c r="E63" s="13" t="s">
        <v>270</v>
      </c>
      <c r="F63" s="13"/>
      <c r="G63" s="36">
        <v>733</v>
      </c>
      <c r="H63" s="36">
        <v>761.5</v>
      </c>
      <c r="I63" s="36">
        <v>874.42</v>
      </c>
      <c r="J63" s="36">
        <v>853.87</v>
      </c>
      <c r="K63" s="32">
        <f t="shared" si="2"/>
        <v>3222.79</v>
      </c>
      <c r="L63" s="103">
        <v>72.81</v>
      </c>
      <c r="M63" s="60">
        <v>78.489999999999995</v>
      </c>
      <c r="N63" s="103">
        <v>56.5</v>
      </c>
      <c r="O63" s="60">
        <v>58.76</v>
      </c>
      <c r="P63" s="33">
        <f t="shared" si="4"/>
        <v>11955.230000000001</v>
      </c>
      <c r="Q63" s="33">
        <f t="shared" si="5"/>
        <v>12420.065000000002</v>
      </c>
      <c r="R63" s="33">
        <f t="shared" si="6"/>
        <v>17252.306599999996</v>
      </c>
      <c r="S63" s="33">
        <f t="shared" si="7"/>
        <v>16846.855099999997</v>
      </c>
      <c r="T63" s="33">
        <f t="shared" si="8"/>
        <v>58474.456699999995</v>
      </c>
      <c r="U63" s="52"/>
      <c r="V63" s="52"/>
      <c r="W63" s="52"/>
      <c r="X63" s="92">
        <f t="shared" si="11"/>
        <v>107.80112621892597</v>
      </c>
      <c r="Y63" s="93">
        <f t="shared" si="12"/>
        <v>104</v>
      </c>
      <c r="Z63" s="15"/>
      <c r="AC63" s="97">
        <f t="shared" si="9"/>
        <v>0</v>
      </c>
    </row>
    <row r="64" spans="1:29" s="3" customFormat="1" ht="47.25" customHeight="1">
      <c r="A64" s="38" t="s">
        <v>80</v>
      </c>
      <c r="B64" s="48" t="s">
        <v>81</v>
      </c>
      <c r="C64" s="49" t="s">
        <v>71</v>
      </c>
      <c r="D64" s="38" t="s">
        <v>82</v>
      </c>
      <c r="E64" s="13" t="s">
        <v>270</v>
      </c>
      <c r="F64" s="13"/>
      <c r="G64" s="36">
        <v>102</v>
      </c>
      <c r="H64" s="36">
        <v>104.31</v>
      </c>
      <c r="I64" s="36">
        <v>106.97</v>
      </c>
      <c r="J64" s="36">
        <v>102.93</v>
      </c>
      <c r="K64" s="32">
        <f t="shared" si="2"/>
        <v>416.21</v>
      </c>
      <c r="L64" s="103">
        <v>93.99</v>
      </c>
      <c r="M64" s="60">
        <v>101.32121999999997</v>
      </c>
      <c r="N64" s="103">
        <v>73.387912000000014</v>
      </c>
      <c r="O64" s="60">
        <v>76.323428480000018</v>
      </c>
      <c r="P64" s="33">
        <f t="shared" si="4"/>
        <v>2101.4129759999978</v>
      </c>
      <c r="Q64" s="33">
        <f t="shared" si="5"/>
        <v>2149.003799279998</v>
      </c>
      <c r="R64" s="33">
        <f t="shared" si="6"/>
        <v>2674.0137588943944</v>
      </c>
      <c r="S64" s="33">
        <f t="shared" si="7"/>
        <v>2573.0226811535949</v>
      </c>
      <c r="T64" s="33">
        <f t="shared" si="8"/>
        <v>9497.4532153279852</v>
      </c>
      <c r="U64" s="52"/>
      <c r="V64" s="52"/>
      <c r="W64" s="52"/>
      <c r="X64" s="92">
        <f t="shared" si="11"/>
        <v>107.79999999999997</v>
      </c>
      <c r="Y64" s="93">
        <f t="shared" si="12"/>
        <v>104</v>
      </c>
      <c r="Z64" s="15"/>
      <c r="AC64" s="97">
        <f t="shared" si="9"/>
        <v>0</v>
      </c>
    </row>
    <row r="65" spans="1:29" s="3" customFormat="1" ht="47.25" customHeight="1">
      <c r="A65" s="38" t="s">
        <v>80</v>
      </c>
      <c r="B65" s="48" t="s">
        <v>81</v>
      </c>
      <c r="C65" s="49" t="s">
        <v>71</v>
      </c>
      <c r="D65" s="38" t="s">
        <v>83</v>
      </c>
      <c r="E65" s="13" t="s">
        <v>270</v>
      </c>
      <c r="F65" s="13"/>
      <c r="G65" s="36">
        <v>968</v>
      </c>
      <c r="H65" s="36">
        <v>954.2700000000001</v>
      </c>
      <c r="I65" s="36">
        <v>1007.21</v>
      </c>
      <c r="J65" s="36">
        <v>983.69</v>
      </c>
      <c r="K65" s="32">
        <f t="shared" si="2"/>
        <v>3913.17</v>
      </c>
      <c r="L65" s="103">
        <v>93.99</v>
      </c>
      <c r="M65" s="60">
        <v>101.32121999999997</v>
      </c>
      <c r="N65" s="103">
        <v>60.276424000000013</v>
      </c>
      <c r="O65" s="60">
        <v>62.687480960000016</v>
      </c>
      <c r="P65" s="33">
        <f t="shared" si="4"/>
        <v>32634.741567999983</v>
      </c>
      <c r="Q65" s="33">
        <f t="shared" si="5"/>
        <v>32171.854169519986</v>
      </c>
      <c r="R65" s="33">
        <f t="shared" si="6"/>
        <v>38912.28829847835</v>
      </c>
      <c r="S65" s="33">
        <f t="shared" si="7"/>
        <v>38003.622756257551</v>
      </c>
      <c r="T65" s="33">
        <f t="shared" si="8"/>
        <v>141722.50679225585</v>
      </c>
      <c r="U65" s="52"/>
      <c r="V65" s="52"/>
      <c r="W65" s="52"/>
      <c r="X65" s="92">
        <f t="shared" si="11"/>
        <v>107.79999999999997</v>
      </c>
      <c r="Y65" s="93">
        <f t="shared" si="12"/>
        <v>104</v>
      </c>
      <c r="Z65" s="15"/>
      <c r="AC65" s="97">
        <f t="shared" si="9"/>
        <v>0</v>
      </c>
    </row>
    <row r="66" spans="1:29" s="3" customFormat="1" ht="47.25" customHeight="1">
      <c r="A66" s="38" t="s">
        <v>80</v>
      </c>
      <c r="B66" s="48" t="s">
        <v>81</v>
      </c>
      <c r="C66" s="49" t="s">
        <v>71</v>
      </c>
      <c r="D66" s="38" t="s">
        <v>84</v>
      </c>
      <c r="E66" s="13" t="s">
        <v>270</v>
      </c>
      <c r="F66" s="13" t="s">
        <v>292</v>
      </c>
      <c r="G66" s="36">
        <v>447</v>
      </c>
      <c r="H66" s="36">
        <v>383.64</v>
      </c>
      <c r="I66" s="36">
        <v>579.86</v>
      </c>
      <c r="J66" s="36">
        <v>579.86</v>
      </c>
      <c r="K66" s="32">
        <f t="shared" si="2"/>
        <v>1990.3600000000001</v>
      </c>
      <c r="L66" s="103">
        <v>107.24</v>
      </c>
      <c r="M66" s="60">
        <v>109.19</v>
      </c>
      <c r="N66" s="103">
        <v>56.5</v>
      </c>
      <c r="O66" s="60">
        <v>58.760000000000005</v>
      </c>
      <c r="P66" s="33">
        <f t="shared" si="4"/>
        <v>22680.78</v>
      </c>
      <c r="Q66" s="33">
        <f t="shared" si="5"/>
        <v>19465.893599999996</v>
      </c>
      <c r="R66" s="33">
        <f t="shared" si="6"/>
        <v>29242.339799999998</v>
      </c>
      <c r="S66" s="33">
        <f t="shared" si="7"/>
        <v>29242.339799999998</v>
      </c>
      <c r="T66" s="33">
        <f t="shared" si="8"/>
        <v>100631.3532</v>
      </c>
      <c r="U66" s="52"/>
      <c r="V66" s="52"/>
      <c r="W66" s="52"/>
      <c r="X66" s="92">
        <f t="shared" si="11"/>
        <v>101.81835136143232</v>
      </c>
      <c r="Y66" s="93">
        <f t="shared" si="12"/>
        <v>104</v>
      </c>
      <c r="Z66" s="15"/>
      <c r="AC66" s="97">
        <f t="shared" si="9"/>
        <v>0</v>
      </c>
    </row>
    <row r="67" spans="1:29" s="3" customFormat="1" ht="10.5" customHeight="1">
      <c r="A67" s="38"/>
      <c r="B67" s="48"/>
      <c r="C67" s="49"/>
      <c r="D67" s="38"/>
      <c r="E67" s="13"/>
      <c r="F67" s="13"/>
      <c r="G67" s="36"/>
      <c r="H67" s="57"/>
      <c r="I67" s="57"/>
      <c r="J67" s="57"/>
      <c r="K67" s="32"/>
      <c r="L67" s="103"/>
      <c r="M67" s="60"/>
      <c r="N67" s="103"/>
      <c r="O67" s="60"/>
      <c r="P67" s="33"/>
      <c r="Q67" s="33"/>
      <c r="R67" s="33"/>
      <c r="S67" s="33"/>
      <c r="T67" s="33"/>
      <c r="U67" s="52"/>
      <c r="V67" s="52"/>
      <c r="W67" s="52"/>
      <c r="X67" s="92" t="e">
        <f t="shared" si="11"/>
        <v>#DIV/0!</v>
      </c>
      <c r="Y67" s="93" t="e">
        <f t="shared" si="12"/>
        <v>#DIV/0!</v>
      </c>
      <c r="Z67" s="15"/>
      <c r="AC67" s="97" t="e">
        <f t="shared" si="9"/>
        <v>#DIV/0!</v>
      </c>
    </row>
    <row r="68" spans="1:29" s="3" customFormat="1" ht="65.25" customHeight="1">
      <c r="A68" s="38" t="s">
        <v>87</v>
      </c>
      <c r="B68" s="48" t="s">
        <v>88</v>
      </c>
      <c r="C68" s="49" t="s">
        <v>85</v>
      </c>
      <c r="D68" s="38" t="s">
        <v>86</v>
      </c>
      <c r="E68" s="13" t="s">
        <v>270</v>
      </c>
      <c r="F68" s="13"/>
      <c r="G68" s="36">
        <v>537.85500000000002</v>
      </c>
      <c r="H68" s="36">
        <v>254.70499999999998</v>
      </c>
      <c r="I68" s="36">
        <v>634.41100000000006</v>
      </c>
      <c r="J68" s="36">
        <v>582.04499999999996</v>
      </c>
      <c r="K68" s="32">
        <f t="shared" si="2"/>
        <v>2009.0160000000001</v>
      </c>
      <c r="L68" s="103">
        <v>174.33380999999997</v>
      </c>
      <c r="M68" s="60">
        <v>174.33380999999997</v>
      </c>
      <c r="N68" s="103">
        <v>93.18</v>
      </c>
      <c r="O68" s="60">
        <v>96.907200000000017</v>
      </c>
      <c r="P68" s="33">
        <f t="shared" si="4"/>
        <v>43648.98247754998</v>
      </c>
      <c r="Q68" s="33">
        <f t="shared" si="5"/>
        <v>20670.28117604999</v>
      </c>
      <c r="R68" s="33">
        <f t="shared" si="6"/>
        <v>49120.293076709975</v>
      </c>
      <c r="S68" s="33">
        <f t="shared" si="7"/>
        <v>45065.771217449968</v>
      </c>
      <c r="T68" s="33">
        <f t="shared" si="8"/>
        <v>158505.32794775991</v>
      </c>
      <c r="U68" s="52"/>
      <c r="V68" s="52"/>
      <c r="W68" s="52"/>
      <c r="X68" s="92">
        <f t="shared" si="11"/>
        <v>100</v>
      </c>
      <c r="Y68" s="93">
        <f t="shared" si="12"/>
        <v>104</v>
      </c>
      <c r="Z68" s="15"/>
      <c r="AC68" s="97">
        <f t="shared" si="9"/>
        <v>0</v>
      </c>
    </row>
    <row r="69" spans="1:29" s="3" customFormat="1" ht="65.25" customHeight="1">
      <c r="A69" s="38" t="s">
        <v>89</v>
      </c>
      <c r="B69" s="48" t="s">
        <v>90</v>
      </c>
      <c r="C69" s="49" t="s">
        <v>85</v>
      </c>
      <c r="D69" s="38" t="s">
        <v>336</v>
      </c>
      <c r="E69" s="13" t="s">
        <v>270</v>
      </c>
      <c r="F69" s="13" t="s">
        <v>299</v>
      </c>
      <c r="G69" s="36">
        <v>9114.387999999999</v>
      </c>
      <c r="H69" s="36">
        <v>10851.897000000001</v>
      </c>
      <c r="I69" s="36">
        <v>9760.9390000000003</v>
      </c>
      <c r="J69" s="36">
        <v>8430.5240000000013</v>
      </c>
      <c r="K69" s="32">
        <f t="shared" si="2"/>
        <v>38157.748000000007</v>
      </c>
      <c r="L69" s="103">
        <v>143.94999999999999</v>
      </c>
      <c r="M69" s="60">
        <v>160.93</v>
      </c>
      <c r="N69" s="103">
        <v>62.7682</v>
      </c>
      <c r="O69" s="60">
        <v>65.278928000000008</v>
      </c>
      <c r="P69" s="33">
        <f t="shared" si="4"/>
        <v>739922.42373839975</v>
      </c>
      <c r="Q69" s="33">
        <f t="shared" si="5"/>
        <v>880976.53187459987</v>
      </c>
      <c r="R69" s="33">
        <f t="shared" si="6"/>
        <v>933644.27907660801</v>
      </c>
      <c r="S69" s="33">
        <f t="shared" si="7"/>
        <v>806388.65812172811</v>
      </c>
      <c r="T69" s="33">
        <f t="shared" si="8"/>
        <v>3360931.8928113356</v>
      </c>
      <c r="U69" s="52"/>
      <c r="V69" s="52"/>
      <c r="W69" s="52"/>
      <c r="X69" s="92">
        <f t="shared" si="11"/>
        <v>111.79576241750608</v>
      </c>
      <c r="Y69" s="93">
        <f t="shared" si="12"/>
        <v>104</v>
      </c>
      <c r="Z69" s="15"/>
      <c r="AC69" s="97">
        <f t="shared" si="9"/>
        <v>0</v>
      </c>
    </row>
    <row r="70" spans="1:29" s="3" customFormat="1" ht="65.25" customHeight="1">
      <c r="A70" s="38" t="s">
        <v>89</v>
      </c>
      <c r="B70" s="48" t="s">
        <v>90</v>
      </c>
      <c r="C70" s="49" t="s">
        <v>85</v>
      </c>
      <c r="D70" s="38" t="s">
        <v>337</v>
      </c>
      <c r="E70" s="13" t="s">
        <v>270</v>
      </c>
      <c r="F70" s="13" t="s">
        <v>299</v>
      </c>
      <c r="G70" s="36">
        <v>1684.596</v>
      </c>
      <c r="H70" s="36">
        <v>1661.3069999999998</v>
      </c>
      <c r="I70" s="36">
        <v>1867.1320000000001</v>
      </c>
      <c r="J70" s="36">
        <v>1407.6510000000001</v>
      </c>
      <c r="K70" s="32">
        <f t="shared" si="2"/>
        <v>6620.6859999999997</v>
      </c>
      <c r="L70" s="103">
        <v>143.94999999999999</v>
      </c>
      <c r="M70" s="60">
        <v>160.93</v>
      </c>
      <c r="N70" s="103">
        <v>77.640093959999987</v>
      </c>
      <c r="O70" s="60">
        <v>80.745697718399995</v>
      </c>
      <c r="P70" s="33">
        <f t="shared" si="4"/>
        <v>111705.40247535985</v>
      </c>
      <c r="Q70" s="33">
        <f t="shared" si="5"/>
        <v>110161.11107359426</v>
      </c>
      <c r="R70" s="33">
        <f t="shared" si="6"/>
        <v>149714.6766876484</v>
      </c>
      <c r="S70" s="33">
        <f t="shared" si="7"/>
        <v>112871.51329099655</v>
      </c>
      <c r="T70" s="33">
        <f t="shared" si="8"/>
        <v>484452.70352759905</v>
      </c>
      <c r="U70" s="52"/>
      <c r="V70" s="52"/>
      <c r="W70" s="52"/>
      <c r="X70" s="92">
        <f t="shared" si="11"/>
        <v>111.79576241750608</v>
      </c>
      <c r="Y70" s="93">
        <f t="shared" si="12"/>
        <v>104</v>
      </c>
      <c r="Z70" s="15"/>
      <c r="AC70" s="97">
        <f t="shared" si="9"/>
        <v>0</v>
      </c>
    </row>
    <row r="71" spans="1:29" s="3" customFormat="1" ht="65.25" customHeight="1">
      <c r="A71" s="38" t="s">
        <v>92</v>
      </c>
      <c r="B71" s="48" t="s">
        <v>93</v>
      </c>
      <c r="C71" s="49" t="s">
        <v>85</v>
      </c>
      <c r="D71" s="38" t="s">
        <v>91</v>
      </c>
      <c r="E71" s="13" t="s">
        <v>270</v>
      </c>
      <c r="F71" s="13"/>
      <c r="G71" s="36">
        <v>9222.8070000000007</v>
      </c>
      <c r="H71" s="36">
        <v>9328.4599999999991</v>
      </c>
      <c r="I71" s="36">
        <v>10804.179</v>
      </c>
      <c r="J71" s="36">
        <v>8156.56</v>
      </c>
      <c r="K71" s="32">
        <f t="shared" si="2"/>
        <v>37512.006000000001</v>
      </c>
      <c r="L71" s="103">
        <v>121.29286</v>
      </c>
      <c r="M71" s="60">
        <v>121.29286</v>
      </c>
      <c r="N71" s="103">
        <v>102.176</v>
      </c>
      <c r="O71" s="60">
        <v>106.26304</v>
      </c>
      <c r="P71" s="33">
        <f t="shared" si="4"/>
        <v>176311.11022602004</v>
      </c>
      <c r="Q71" s="33">
        <f t="shared" si="5"/>
        <v>178330.8638356</v>
      </c>
      <c r="R71" s="33">
        <f t="shared" si="6"/>
        <v>162384.86561778001</v>
      </c>
      <c r="S71" s="33">
        <f t="shared" si="7"/>
        <v>122591.62861920001</v>
      </c>
      <c r="T71" s="33">
        <f t="shared" si="8"/>
        <v>639618.46829860006</v>
      </c>
      <c r="U71" s="52"/>
      <c r="V71" s="52"/>
      <c r="W71" s="52"/>
      <c r="X71" s="92">
        <f t="shared" si="11"/>
        <v>100</v>
      </c>
      <c r="Y71" s="93">
        <f t="shared" si="12"/>
        <v>104</v>
      </c>
      <c r="Z71" s="15"/>
      <c r="AC71" s="97">
        <f t="shared" si="9"/>
        <v>0</v>
      </c>
    </row>
    <row r="72" spans="1:29" s="118" customFormat="1" ht="77.25" customHeight="1">
      <c r="A72" s="174" t="s">
        <v>92</v>
      </c>
      <c r="B72" s="175" t="s">
        <v>93</v>
      </c>
      <c r="C72" s="176" t="s">
        <v>85</v>
      </c>
      <c r="D72" s="174" t="s">
        <v>400</v>
      </c>
      <c r="E72" s="113" t="s">
        <v>270</v>
      </c>
      <c r="F72" s="113"/>
      <c r="G72" s="36">
        <v>0</v>
      </c>
      <c r="H72" s="36">
        <v>0</v>
      </c>
      <c r="I72" s="114">
        <v>22652.75</v>
      </c>
      <c r="J72" s="114">
        <v>22652.75</v>
      </c>
      <c r="K72" s="32">
        <f t="shared" si="2"/>
        <v>45305.5</v>
      </c>
      <c r="L72" s="104">
        <v>48.01</v>
      </c>
      <c r="M72" s="105">
        <v>51.204109999999993</v>
      </c>
      <c r="N72" s="104">
        <v>48.01</v>
      </c>
      <c r="O72" s="105">
        <v>49.930399999999999</v>
      </c>
      <c r="P72" s="33">
        <f t="shared" si="4"/>
        <v>0</v>
      </c>
      <c r="Q72" s="33">
        <f t="shared" si="5"/>
        <v>0</v>
      </c>
      <c r="R72" s="33">
        <f t="shared" si="6"/>
        <v>28853.034202499868</v>
      </c>
      <c r="S72" s="33">
        <f t="shared" si="7"/>
        <v>28853.034202499868</v>
      </c>
      <c r="T72" s="33">
        <f t="shared" si="8"/>
        <v>57706.068404999736</v>
      </c>
      <c r="U72" s="115"/>
      <c r="V72" s="115"/>
      <c r="W72" s="115"/>
      <c r="X72" s="116">
        <f t="shared" si="11"/>
        <v>106.65300978962715</v>
      </c>
      <c r="Y72" s="117">
        <f t="shared" si="12"/>
        <v>104</v>
      </c>
      <c r="Z72" s="177" t="s">
        <v>438</v>
      </c>
      <c r="AC72" s="97">
        <f t="shared" si="9"/>
        <v>0</v>
      </c>
    </row>
    <row r="73" spans="1:29" s="88" customFormat="1" ht="55.5" customHeight="1">
      <c r="A73" s="78" t="s">
        <v>92</v>
      </c>
      <c r="B73" s="79" t="s">
        <v>93</v>
      </c>
      <c r="C73" s="80" t="s">
        <v>85</v>
      </c>
      <c r="D73" s="174" t="s">
        <v>401</v>
      </c>
      <c r="E73" s="81" t="s">
        <v>270</v>
      </c>
      <c r="F73" s="81"/>
      <c r="G73" s="82">
        <v>5326.3770000000004</v>
      </c>
      <c r="H73" s="82">
        <v>5679.57</v>
      </c>
      <c r="I73" s="82">
        <v>6611.2219999999998</v>
      </c>
      <c r="J73" s="82">
        <v>6006.98</v>
      </c>
      <c r="K73" s="32">
        <f t="shared" si="2"/>
        <v>23624.149000000001</v>
      </c>
      <c r="L73" s="84">
        <v>139.18</v>
      </c>
      <c r="M73" s="85">
        <v>145.77614</v>
      </c>
      <c r="N73" s="84">
        <v>48.01</v>
      </c>
      <c r="O73" s="85">
        <v>49.930399999999999</v>
      </c>
      <c r="P73" s="33">
        <f t="shared" si="4"/>
        <v>485605.79109000013</v>
      </c>
      <c r="Q73" s="33">
        <f t="shared" si="5"/>
        <v>517806.39690000005</v>
      </c>
      <c r="R73" s="33">
        <f t="shared" si="6"/>
        <v>633657.46489428007</v>
      </c>
      <c r="S73" s="33">
        <f t="shared" si="7"/>
        <v>575743.44326520001</v>
      </c>
      <c r="T73" s="33">
        <f t="shared" si="8"/>
        <v>2212813.0961494804</v>
      </c>
      <c r="U73" s="87"/>
      <c r="V73" s="87"/>
      <c r="W73" s="87"/>
      <c r="X73" s="92">
        <f t="shared" si="11"/>
        <v>104.73928725391579</v>
      </c>
      <c r="Y73" s="93">
        <f t="shared" si="12"/>
        <v>104</v>
      </c>
      <c r="Z73" s="177"/>
      <c r="AC73" s="97">
        <f t="shared" si="9"/>
        <v>0</v>
      </c>
    </row>
    <row r="74" spans="1:29" s="3" customFormat="1" ht="10.5" customHeight="1">
      <c r="A74" s="38"/>
      <c r="B74" s="48"/>
      <c r="C74" s="49"/>
      <c r="D74" s="38"/>
      <c r="E74" s="13"/>
      <c r="F74" s="13"/>
      <c r="G74" s="36"/>
      <c r="H74" s="57"/>
      <c r="I74" s="57"/>
      <c r="J74" s="57"/>
      <c r="K74" s="32"/>
      <c r="L74" s="103"/>
      <c r="M74" s="60"/>
      <c r="N74" s="103"/>
      <c r="O74" s="60"/>
      <c r="P74" s="33"/>
      <c r="Q74" s="33"/>
      <c r="R74" s="33"/>
      <c r="S74" s="33"/>
      <c r="T74" s="33"/>
      <c r="U74" s="52"/>
      <c r="V74" s="52"/>
      <c r="W74" s="52"/>
      <c r="X74" s="92" t="e">
        <f t="shared" si="11"/>
        <v>#DIV/0!</v>
      </c>
      <c r="Y74" s="93" t="e">
        <f t="shared" si="12"/>
        <v>#DIV/0!</v>
      </c>
      <c r="Z74" s="15"/>
      <c r="AC74" s="97" t="e">
        <f t="shared" ref="AC74" si="15">104-Y74</f>
        <v>#DIV/0!</v>
      </c>
    </row>
    <row r="75" spans="1:29" s="3" customFormat="1" ht="57.75" customHeight="1">
      <c r="A75" s="38" t="s">
        <v>96</v>
      </c>
      <c r="B75" s="48" t="s">
        <v>97</v>
      </c>
      <c r="C75" s="49" t="s">
        <v>94</v>
      </c>
      <c r="D75" s="38" t="s">
        <v>95</v>
      </c>
      <c r="E75" s="13" t="s">
        <v>270</v>
      </c>
      <c r="F75" s="13"/>
      <c r="G75" s="36">
        <v>2943.3609999999999</v>
      </c>
      <c r="H75" s="36">
        <v>2900.75</v>
      </c>
      <c r="I75" s="36">
        <v>2986.8739999999998</v>
      </c>
      <c r="J75" s="36">
        <v>2954.61</v>
      </c>
      <c r="K75" s="32">
        <f t="shared" si="2"/>
        <v>11785.595000000001</v>
      </c>
      <c r="L75" s="103">
        <v>66.932389999999998</v>
      </c>
      <c r="M75" s="60">
        <v>66.932389999999998</v>
      </c>
      <c r="N75" s="103">
        <v>26.3062</v>
      </c>
      <c r="O75" s="60">
        <v>27.358448000000003</v>
      </c>
      <c r="P75" s="33">
        <f t="shared" si="4"/>
        <v>119577.54322458997</v>
      </c>
      <c r="Q75" s="33">
        <f t="shared" si="5"/>
        <v>117846.42064249999</v>
      </c>
      <c r="R75" s="33">
        <f t="shared" si="6"/>
        <v>118202.37843730798</v>
      </c>
      <c r="S75" s="33">
        <f t="shared" si="7"/>
        <v>116925.56477262</v>
      </c>
      <c r="T75" s="33">
        <f t="shared" si="8"/>
        <v>472551.90707701794</v>
      </c>
      <c r="U75" s="52"/>
      <c r="V75" s="52"/>
      <c r="W75" s="52"/>
      <c r="X75" s="92">
        <f t="shared" si="11"/>
        <v>100</v>
      </c>
      <c r="Y75" s="93">
        <f t="shared" si="12"/>
        <v>104</v>
      </c>
      <c r="Z75" s="15"/>
      <c r="AC75" s="97">
        <f t="shared" si="9"/>
        <v>0</v>
      </c>
    </row>
    <row r="76" spans="1:29" s="3" customFormat="1" ht="57.75" customHeight="1">
      <c r="A76" s="38">
        <v>2914000511</v>
      </c>
      <c r="B76" s="48" t="s">
        <v>311</v>
      </c>
      <c r="C76" s="49" t="s">
        <v>94</v>
      </c>
      <c r="D76" s="38" t="s">
        <v>95</v>
      </c>
      <c r="E76" s="13" t="s">
        <v>270</v>
      </c>
      <c r="F76" s="13" t="s">
        <v>313</v>
      </c>
      <c r="G76" s="36">
        <v>125</v>
      </c>
      <c r="H76" s="36">
        <v>125</v>
      </c>
      <c r="I76" s="36">
        <v>125</v>
      </c>
      <c r="J76" s="36">
        <v>125</v>
      </c>
      <c r="K76" s="32">
        <f t="shared" si="2"/>
        <v>500</v>
      </c>
      <c r="L76" s="103">
        <v>32.25</v>
      </c>
      <c r="M76" s="60">
        <v>33.97</v>
      </c>
      <c r="N76" s="103">
        <v>26.31</v>
      </c>
      <c r="O76" s="60">
        <v>27.362400000000001</v>
      </c>
      <c r="P76" s="33">
        <f t="shared" si="4"/>
        <v>742.50000000000011</v>
      </c>
      <c r="Q76" s="33">
        <f t="shared" si="5"/>
        <v>742.50000000000011</v>
      </c>
      <c r="R76" s="33">
        <f t="shared" si="6"/>
        <v>825.9499999999997</v>
      </c>
      <c r="S76" s="33">
        <f t="shared" si="7"/>
        <v>825.9499999999997</v>
      </c>
      <c r="T76" s="33">
        <f t="shared" si="8"/>
        <v>3136.8999999999996</v>
      </c>
      <c r="U76" s="52"/>
      <c r="V76" s="52"/>
      <c r="W76" s="52"/>
      <c r="X76" s="92">
        <f t="shared" si="11"/>
        <v>105.33333333333333</v>
      </c>
      <c r="Y76" s="93">
        <f t="shared" si="12"/>
        <v>104</v>
      </c>
      <c r="Z76" s="15"/>
      <c r="AC76" s="97">
        <f t="shared" si="9"/>
        <v>0</v>
      </c>
    </row>
    <row r="77" spans="1:29" s="3" customFormat="1" ht="57.75" customHeight="1">
      <c r="A77" s="38">
        <v>2904025965</v>
      </c>
      <c r="B77" s="48" t="s">
        <v>312</v>
      </c>
      <c r="C77" s="49" t="s">
        <v>94</v>
      </c>
      <c r="D77" s="38" t="s">
        <v>330</v>
      </c>
      <c r="E77" s="13" t="s">
        <v>270</v>
      </c>
      <c r="F77" s="13" t="s">
        <v>374</v>
      </c>
      <c r="G77" s="36">
        <v>6335</v>
      </c>
      <c r="H77" s="36">
        <v>6335</v>
      </c>
      <c r="I77" s="36">
        <v>6335</v>
      </c>
      <c r="J77" s="36">
        <v>6335</v>
      </c>
      <c r="K77" s="32">
        <f t="shared" si="2"/>
        <v>25340</v>
      </c>
      <c r="L77" s="103">
        <v>72.58</v>
      </c>
      <c r="M77" s="60">
        <v>78.241239999999991</v>
      </c>
      <c r="N77" s="103">
        <v>23.180799999999998</v>
      </c>
      <c r="O77" s="60">
        <v>24.108031999999998</v>
      </c>
      <c r="P77" s="33">
        <f t="shared" si="4"/>
        <v>312943.93200000003</v>
      </c>
      <c r="Q77" s="33">
        <f t="shared" si="5"/>
        <v>312943.93200000003</v>
      </c>
      <c r="R77" s="33">
        <f t="shared" si="6"/>
        <v>342933.87267999997</v>
      </c>
      <c r="S77" s="33">
        <f t="shared" si="7"/>
        <v>342933.87267999997</v>
      </c>
      <c r="T77" s="33">
        <f t="shared" si="8"/>
        <v>1311755.6093600001</v>
      </c>
      <c r="U77" s="52"/>
      <c r="V77" s="52"/>
      <c r="W77" s="52"/>
      <c r="X77" s="92">
        <f t="shared" si="11"/>
        <v>107.79999999999998</v>
      </c>
      <c r="Y77" s="93">
        <f t="shared" si="12"/>
        <v>104</v>
      </c>
      <c r="Z77" s="15"/>
      <c r="AC77" s="97">
        <f t="shared" si="9"/>
        <v>0</v>
      </c>
    </row>
    <row r="78" spans="1:29" s="3" customFormat="1" ht="10.5" customHeight="1">
      <c r="A78" s="38"/>
      <c r="B78" s="48"/>
      <c r="C78" s="49"/>
      <c r="D78" s="38"/>
      <c r="E78" s="13"/>
      <c r="F78" s="13"/>
      <c r="G78" s="36"/>
      <c r="H78" s="57"/>
      <c r="I78" s="57"/>
      <c r="J78" s="57"/>
      <c r="K78" s="32"/>
      <c r="L78" s="103"/>
      <c r="M78" s="60"/>
      <c r="N78" s="103"/>
      <c r="O78" s="60"/>
      <c r="P78" s="33"/>
      <c r="Q78" s="33"/>
      <c r="R78" s="33"/>
      <c r="S78" s="33"/>
      <c r="T78" s="33"/>
      <c r="U78" s="52"/>
      <c r="V78" s="52"/>
      <c r="W78" s="52"/>
      <c r="X78" s="92" t="e">
        <f t="shared" si="11"/>
        <v>#DIV/0!</v>
      </c>
      <c r="Y78" s="93" t="e">
        <f t="shared" si="12"/>
        <v>#DIV/0!</v>
      </c>
      <c r="Z78" s="15"/>
      <c r="AC78" s="97" t="e">
        <f t="shared" si="9"/>
        <v>#DIV/0!</v>
      </c>
    </row>
    <row r="79" spans="1:29" s="3" customFormat="1" ht="57.75" customHeight="1">
      <c r="A79" s="38" t="s">
        <v>100</v>
      </c>
      <c r="B79" s="48" t="s">
        <v>101</v>
      </c>
      <c r="C79" s="49" t="s">
        <v>98</v>
      </c>
      <c r="D79" s="38" t="s">
        <v>99</v>
      </c>
      <c r="E79" s="13" t="s">
        <v>270</v>
      </c>
      <c r="F79" s="13"/>
      <c r="G79" s="36">
        <v>1301.58</v>
      </c>
      <c r="H79" s="36">
        <v>1286.53</v>
      </c>
      <c r="I79" s="36">
        <v>2084</v>
      </c>
      <c r="J79" s="36">
        <v>2084</v>
      </c>
      <c r="K79" s="32">
        <f t="shared" ref="K79:K143" si="16">G79+H79+I79+J79</f>
        <v>6756.11</v>
      </c>
      <c r="L79" s="103">
        <v>149.32</v>
      </c>
      <c r="M79" s="60">
        <v>149.32</v>
      </c>
      <c r="N79" s="103">
        <v>40.42</v>
      </c>
      <c r="O79" s="60">
        <v>42.03</v>
      </c>
      <c r="P79" s="33">
        <f t="shared" ref="P79:P143" si="17">G79*(L79-N79)</f>
        <v>141742.06199999998</v>
      </c>
      <c r="Q79" s="33">
        <f t="shared" ref="Q79:Q143" si="18">(L79-N79)*H79</f>
        <v>140103.117</v>
      </c>
      <c r="R79" s="33">
        <f t="shared" ref="R79:R143" si="19">(M79-O79)*I79</f>
        <v>223592.36</v>
      </c>
      <c r="S79" s="33">
        <f t="shared" ref="S79:S143" si="20">(M79-O79)*J79</f>
        <v>223592.36</v>
      </c>
      <c r="T79" s="33">
        <f t="shared" ref="T79:T143" si="21">P79+Q79+R79+S79</f>
        <v>729029.89899999998</v>
      </c>
      <c r="U79" s="52"/>
      <c r="V79" s="52"/>
      <c r="W79" s="52"/>
      <c r="X79" s="92">
        <f t="shared" si="11"/>
        <v>100</v>
      </c>
      <c r="Y79" s="93">
        <f t="shared" si="12"/>
        <v>103.98317664522514</v>
      </c>
      <c r="Z79" s="15"/>
      <c r="AC79" s="97">
        <f t="shared" ref="AC79:AC143" si="22">104-Y79</f>
        <v>1.682335477485708E-2</v>
      </c>
    </row>
    <row r="80" spans="1:29" s="3" customFormat="1" ht="57.75" customHeight="1">
      <c r="A80" s="38">
        <v>2901284489</v>
      </c>
      <c r="B80" s="48" t="s">
        <v>316</v>
      </c>
      <c r="C80" s="49" t="s">
        <v>98</v>
      </c>
      <c r="D80" s="38" t="s">
        <v>314</v>
      </c>
      <c r="E80" s="13" t="s">
        <v>270</v>
      </c>
      <c r="F80" s="13" t="s">
        <v>315</v>
      </c>
      <c r="G80" s="36">
        <v>8116.0299999999988</v>
      </c>
      <c r="H80" s="36">
        <v>8590.4089999999997</v>
      </c>
      <c r="I80" s="36">
        <v>8661.82</v>
      </c>
      <c r="J80" s="36">
        <v>9231.02</v>
      </c>
      <c r="K80" s="32">
        <f t="shared" si="16"/>
        <v>34599.278999999995</v>
      </c>
      <c r="L80" s="103">
        <v>169.61</v>
      </c>
      <c r="M80" s="60">
        <v>176.97</v>
      </c>
      <c r="N80" s="103">
        <v>36.58</v>
      </c>
      <c r="O80" s="60">
        <v>38.04</v>
      </c>
      <c r="P80" s="33">
        <f t="shared" si="17"/>
        <v>1079675.4709000001</v>
      </c>
      <c r="Q80" s="33">
        <f t="shared" si="18"/>
        <v>1142782.1092700001</v>
      </c>
      <c r="R80" s="33">
        <f t="shared" si="19"/>
        <v>1203386.6525999999</v>
      </c>
      <c r="S80" s="33">
        <f t="shared" si="20"/>
        <v>1282465.6086000002</v>
      </c>
      <c r="T80" s="33">
        <f t="shared" si="21"/>
        <v>4708309.8413699996</v>
      </c>
      <c r="U80" s="52"/>
      <c r="V80" s="52"/>
      <c r="W80" s="52"/>
      <c r="X80" s="92">
        <f t="shared" si="11"/>
        <v>104.33936678261895</v>
      </c>
      <c r="Y80" s="93">
        <f t="shared" si="12"/>
        <v>103.99125205030072</v>
      </c>
      <c r="Z80" s="15"/>
      <c r="AC80" s="97">
        <f t="shared" si="22"/>
        <v>8.7479496992841632E-3</v>
      </c>
    </row>
    <row r="81" spans="1:29" s="3" customFormat="1" ht="44.25" customHeight="1">
      <c r="A81" s="38" t="s">
        <v>103</v>
      </c>
      <c r="B81" s="48" t="s">
        <v>104</v>
      </c>
      <c r="C81" s="49" t="s">
        <v>98</v>
      </c>
      <c r="D81" s="38" t="s">
        <v>102</v>
      </c>
      <c r="E81" s="13" t="s">
        <v>270</v>
      </c>
      <c r="F81" s="13"/>
      <c r="G81" s="36">
        <v>16945.383999999998</v>
      </c>
      <c r="H81" s="36">
        <v>16630.146000000001</v>
      </c>
      <c r="I81" s="36">
        <v>16409.189999999999</v>
      </c>
      <c r="J81" s="36">
        <v>15612.817999999999</v>
      </c>
      <c r="K81" s="32">
        <f t="shared" si="16"/>
        <v>65597.538</v>
      </c>
      <c r="L81" s="103">
        <v>68.760000000000005</v>
      </c>
      <c r="M81" s="60">
        <v>74.12</v>
      </c>
      <c r="N81" s="103">
        <v>21.69</v>
      </c>
      <c r="O81" s="60">
        <v>22.56</v>
      </c>
      <c r="P81" s="33">
        <f t="shared" si="17"/>
        <v>797619.22487999999</v>
      </c>
      <c r="Q81" s="33">
        <f t="shared" si="18"/>
        <v>782780.97222000011</v>
      </c>
      <c r="R81" s="33">
        <f t="shared" si="19"/>
        <v>846057.83639999991</v>
      </c>
      <c r="S81" s="33">
        <f t="shared" si="20"/>
        <v>804996.89607999998</v>
      </c>
      <c r="T81" s="33">
        <f t="shared" si="21"/>
        <v>3231454.9295799998</v>
      </c>
      <c r="U81" s="52"/>
      <c r="V81" s="52"/>
      <c r="W81" s="52"/>
      <c r="X81" s="92">
        <f t="shared" si="11"/>
        <v>107.79522978475858</v>
      </c>
      <c r="Y81" s="93">
        <f t="shared" si="12"/>
        <v>104.01106500691562</v>
      </c>
      <c r="Z81" s="15"/>
      <c r="AC81" s="97">
        <f t="shared" si="22"/>
        <v>-1.1065006915615072E-2</v>
      </c>
    </row>
    <row r="82" spans="1:29" s="3" customFormat="1" ht="65.45" customHeight="1">
      <c r="A82" s="38">
        <v>2915004011</v>
      </c>
      <c r="B82" s="48" t="s">
        <v>408</v>
      </c>
      <c r="C82" s="49" t="s">
        <v>98</v>
      </c>
      <c r="D82" s="38" t="s">
        <v>102</v>
      </c>
      <c r="E82" s="13" t="s">
        <v>270</v>
      </c>
      <c r="F82" s="13"/>
      <c r="G82" s="36">
        <v>5372.25</v>
      </c>
      <c r="H82" s="36">
        <v>5372.25</v>
      </c>
      <c r="I82" s="36">
        <v>5372.25</v>
      </c>
      <c r="J82" s="36">
        <v>5372.25</v>
      </c>
      <c r="K82" s="32">
        <f t="shared" si="16"/>
        <v>21489</v>
      </c>
      <c r="L82" s="103">
        <v>84.71</v>
      </c>
      <c r="M82" s="60">
        <v>84.71</v>
      </c>
      <c r="N82" s="103">
        <v>35.6</v>
      </c>
      <c r="O82" s="60">
        <v>37.020000000000003</v>
      </c>
      <c r="P82" s="33">
        <f t="shared" si="17"/>
        <v>263831.19749999995</v>
      </c>
      <c r="Q82" s="33">
        <f t="shared" si="18"/>
        <v>263831.19749999995</v>
      </c>
      <c r="R82" s="33">
        <f t="shared" si="19"/>
        <v>256202.60249999995</v>
      </c>
      <c r="S82" s="33">
        <f t="shared" si="20"/>
        <v>256202.60249999995</v>
      </c>
      <c r="T82" s="33">
        <f t="shared" si="21"/>
        <v>1040067.5999999997</v>
      </c>
      <c r="U82" s="52"/>
      <c r="V82" s="52"/>
      <c r="W82" s="52"/>
      <c r="X82" s="92">
        <f t="shared" si="11"/>
        <v>100</v>
      </c>
      <c r="Y82" s="93">
        <f t="shared" si="12"/>
        <v>103.98876404494382</v>
      </c>
      <c r="Z82" s="15"/>
      <c r="AC82" s="97">
        <f t="shared" si="22"/>
        <v>1.1235955056179137E-2</v>
      </c>
    </row>
    <row r="83" spans="1:29" s="3" customFormat="1" ht="48.75" customHeight="1">
      <c r="A83" s="38" t="s">
        <v>106</v>
      </c>
      <c r="B83" s="48" t="s">
        <v>107</v>
      </c>
      <c r="C83" s="49" t="s">
        <v>105</v>
      </c>
      <c r="D83" s="38" t="s">
        <v>4</v>
      </c>
      <c r="E83" s="13" t="s">
        <v>270</v>
      </c>
      <c r="F83" s="13" t="s">
        <v>299</v>
      </c>
      <c r="G83" s="36">
        <v>21528.788</v>
      </c>
      <c r="H83" s="36">
        <v>18691.107</v>
      </c>
      <c r="I83" s="36">
        <v>19375</v>
      </c>
      <c r="J83" s="36">
        <v>19375</v>
      </c>
      <c r="K83" s="32">
        <f t="shared" si="16"/>
        <v>78969.895000000004</v>
      </c>
      <c r="L83" s="103">
        <v>167.66</v>
      </c>
      <c r="M83" s="60">
        <v>182.19</v>
      </c>
      <c r="N83" s="103">
        <v>71.44</v>
      </c>
      <c r="O83" s="60">
        <v>74.297600000000003</v>
      </c>
      <c r="P83" s="33">
        <f t="shared" si="17"/>
        <v>2071499.9813600001</v>
      </c>
      <c r="Q83" s="33">
        <f t="shared" si="18"/>
        <v>1798458.3155399999</v>
      </c>
      <c r="R83" s="33">
        <f t="shared" si="19"/>
        <v>2090415.25</v>
      </c>
      <c r="S83" s="33">
        <f t="shared" si="20"/>
        <v>2090415.25</v>
      </c>
      <c r="T83" s="33">
        <f t="shared" si="21"/>
        <v>8050788.7969000004</v>
      </c>
      <c r="U83" s="52"/>
      <c r="V83" s="52"/>
      <c r="W83" s="52"/>
      <c r="X83" s="92">
        <f t="shared" si="11"/>
        <v>108.66634856256709</v>
      </c>
      <c r="Y83" s="93">
        <f t="shared" si="12"/>
        <v>104</v>
      </c>
      <c r="Z83" s="15"/>
      <c r="AC83" s="97">
        <f t="shared" si="22"/>
        <v>0</v>
      </c>
    </row>
    <row r="84" spans="1:29" s="3" customFormat="1" ht="10.5" customHeight="1">
      <c r="A84" s="38"/>
      <c r="B84" s="48"/>
      <c r="C84" s="49"/>
      <c r="D84" s="38"/>
      <c r="E84" s="13"/>
      <c r="F84" s="13"/>
      <c r="G84" s="36"/>
      <c r="H84" s="57"/>
      <c r="I84" s="57"/>
      <c r="J84" s="57"/>
      <c r="K84" s="32"/>
      <c r="L84" s="103"/>
      <c r="M84" s="60"/>
      <c r="N84" s="103"/>
      <c r="O84" s="60"/>
      <c r="P84" s="33"/>
      <c r="Q84" s="33"/>
      <c r="R84" s="33"/>
      <c r="S84" s="33"/>
      <c r="T84" s="33"/>
      <c r="U84" s="52"/>
      <c r="V84" s="52"/>
      <c r="W84" s="52"/>
      <c r="X84" s="92" t="e">
        <f t="shared" si="11"/>
        <v>#DIV/0!</v>
      </c>
      <c r="Y84" s="93" t="e">
        <f t="shared" si="12"/>
        <v>#DIV/0!</v>
      </c>
      <c r="Z84" s="15"/>
      <c r="AC84" s="97" t="e">
        <f t="shared" si="22"/>
        <v>#DIV/0!</v>
      </c>
    </row>
    <row r="85" spans="1:29" s="3" customFormat="1" ht="60.75" customHeight="1">
      <c r="A85" s="38">
        <v>2917125967</v>
      </c>
      <c r="B85" s="48" t="s">
        <v>421</v>
      </c>
      <c r="C85" s="49" t="s">
        <v>108</v>
      </c>
      <c r="D85" s="38" t="s">
        <v>422</v>
      </c>
      <c r="E85" s="13" t="s">
        <v>270</v>
      </c>
      <c r="F85" s="13" t="s">
        <v>300</v>
      </c>
      <c r="G85" s="36">
        <v>0</v>
      </c>
      <c r="H85" s="36">
        <v>0</v>
      </c>
      <c r="I85" s="36">
        <v>1860</v>
      </c>
      <c r="J85" s="36">
        <v>1860</v>
      </c>
      <c r="K85" s="32">
        <f t="shared" si="16"/>
        <v>3720</v>
      </c>
      <c r="L85" s="103">
        <v>42.1</v>
      </c>
      <c r="M85" s="60">
        <v>44.77</v>
      </c>
      <c r="N85" s="103">
        <v>42.1</v>
      </c>
      <c r="O85" s="106">
        <f>N85*1.04</f>
        <v>43.784000000000006</v>
      </c>
      <c r="P85" s="33">
        <f t="shared" si="17"/>
        <v>0</v>
      </c>
      <c r="Q85" s="33">
        <f t="shared" si="18"/>
        <v>0</v>
      </c>
      <c r="R85" s="33">
        <f t="shared" si="19"/>
        <v>1833.9599999999946</v>
      </c>
      <c r="S85" s="33">
        <f t="shared" si="20"/>
        <v>1833.9599999999946</v>
      </c>
      <c r="T85" s="33">
        <f t="shared" si="21"/>
        <v>3667.9199999999892</v>
      </c>
      <c r="U85" s="52"/>
      <c r="V85" s="52"/>
      <c r="W85" s="52"/>
      <c r="X85" s="92">
        <f t="shared" si="11"/>
        <v>106.34204275534442</v>
      </c>
      <c r="Y85" s="93">
        <f t="shared" si="12"/>
        <v>104</v>
      </c>
      <c r="Z85" s="15"/>
      <c r="AC85" s="97">
        <f t="shared" si="22"/>
        <v>0</v>
      </c>
    </row>
    <row r="86" spans="1:29" s="3" customFormat="1" ht="138.75" customHeight="1">
      <c r="A86" s="38" t="s">
        <v>106</v>
      </c>
      <c r="B86" s="48" t="s">
        <v>107</v>
      </c>
      <c r="C86" s="49" t="s">
        <v>108</v>
      </c>
      <c r="D86" s="38" t="s">
        <v>109</v>
      </c>
      <c r="E86" s="13" t="s">
        <v>270</v>
      </c>
      <c r="F86" s="13" t="s">
        <v>300</v>
      </c>
      <c r="G86" s="36">
        <v>19831.703999999998</v>
      </c>
      <c r="H86" s="36">
        <v>19812.165000000001</v>
      </c>
      <c r="I86" s="36">
        <v>19765</v>
      </c>
      <c r="J86" s="36">
        <v>19765</v>
      </c>
      <c r="K86" s="32">
        <f t="shared" si="16"/>
        <v>79173.869000000006</v>
      </c>
      <c r="L86" s="103">
        <v>204.27</v>
      </c>
      <c r="M86" s="60">
        <v>222.04</v>
      </c>
      <c r="N86" s="103">
        <v>76.3</v>
      </c>
      <c r="O86" s="60">
        <v>79.352000000000004</v>
      </c>
      <c r="P86" s="33">
        <f t="shared" si="17"/>
        <v>2537863.1608799999</v>
      </c>
      <c r="Q86" s="33">
        <f t="shared" si="18"/>
        <v>2535362.7550500003</v>
      </c>
      <c r="R86" s="33">
        <f t="shared" si="19"/>
        <v>2820228.32</v>
      </c>
      <c r="S86" s="33">
        <f t="shared" si="20"/>
        <v>2820228.32</v>
      </c>
      <c r="T86" s="33">
        <f t="shared" si="21"/>
        <v>10713682.55593</v>
      </c>
      <c r="U86" s="52"/>
      <c r="V86" s="52"/>
      <c r="W86" s="52"/>
      <c r="X86" s="92">
        <f t="shared" si="11"/>
        <v>108.69927057326088</v>
      </c>
      <c r="Y86" s="93">
        <f t="shared" si="12"/>
        <v>104</v>
      </c>
      <c r="Z86" s="15"/>
      <c r="AC86" s="97">
        <f t="shared" si="22"/>
        <v>0</v>
      </c>
    </row>
    <row r="87" spans="1:29" s="3" customFormat="1" ht="21" customHeight="1">
      <c r="A87" s="38"/>
      <c r="B87" s="48"/>
      <c r="C87" s="49"/>
      <c r="D87" s="38"/>
      <c r="E87" s="13"/>
      <c r="F87" s="13"/>
      <c r="G87" s="36"/>
      <c r="H87" s="36"/>
      <c r="I87" s="36"/>
      <c r="J87" s="36"/>
      <c r="K87" s="32"/>
      <c r="L87" s="103"/>
      <c r="M87" s="60"/>
      <c r="N87" s="103"/>
      <c r="O87" s="60"/>
      <c r="P87" s="33"/>
      <c r="Q87" s="33"/>
      <c r="R87" s="33"/>
      <c r="S87" s="33"/>
      <c r="T87" s="33"/>
      <c r="U87" s="52"/>
      <c r="V87" s="52"/>
      <c r="W87" s="52"/>
      <c r="X87" s="92" t="e">
        <f t="shared" si="11"/>
        <v>#DIV/0!</v>
      </c>
      <c r="Y87" s="93" t="e">
        <f t="shared" si="12"/>
        <v>#DIV/0!</v>
      </c>
      <c r="Z87" s="15"/>
      <c r="AC87" s="97" t="e">
        <f t="shared" si="22"/>
        <v>#DIV/0!</v>
      </c>
    </row>
    <row r="88" spans="1:29" s="125" customFormat="1" ht="57.75" customHeight="1">
      <c r="A88" s="119">
        <v>2925003747</v>
      </c>
      <c r="B88" s="120" t="s">
        <v>405</v>
      </c>
      <c r="C88" s="121" t="s">
        <v>406</v>
      </c>
      <c r="D88" s="119"/>
      <c r="E88" s="122" t="s">
        <v>270</v>
      </c>
      <c r="F88" s="122"/>
      <c r="G88" s="36">
        <v>0</v>
      </c>
      <c r="H88" s="36">
        <v>0</v>
      </c>
      <c r="I88" s="77">
        <v>413778.25</v>
      </c>
      <c r="J88" s="77">
        <v>413778.25</v>
      </c>
      <c r="K88" s="32">
        <f t="shared" si="16"/>
        <v>827556.5</v>
      </c>
      <c r="L88" s="107">
        <v>26.485099999999999</v>
      </c>
      <c r="M88" s="108">
        <v>27.754128699999999</v>
      </c>
      <c r="N88" s="107">
        <v>26.485099999999999</v>
      </c>
      <c r="O88" s="108">
        <v>27.544504</v>
      </c>
      <c r="P88" s="33">
        <f t="shared" si="17"/>
        <v>0</v>
      </c>
      <c r="Q88" s="33">
        <f t="shared" si="18"/>
        <v>0</v>
      </c>
      <c r="R88" s="33">
        <f t="shared" si="19"/>
        <v>86738.141522774633</v>
      </c>
      <c r="S88" s="33">
        <f t="shared" si="20"/>
        <v>86738.141522774633</v>
      </c>
      <c r="T88" s="33">
        <f t="shared" si="21"/>
        <v>173476.28304554927</v>
      </c>
      <c r="U88" s="123"/>
      <c r="V88" s="123"/>
      <c r="W88" s="123"/>
      <c r="X88" s="116">
        <f t="shared" si="11"/>
        <v>104.79148162551775</v>
      </c>
      <c r="Y88" s="117">
        <f t="shared" si="12"/>
        <v>104</v>
      </c>
      <c r="Z88" s="124"/>
      <c r="AC88" s="97">
        <f t="shared" si="22"/>
        <v>0</v>
      </c>
    </row>
    <row r="89" spans="1:29" s="3" customFormat="1" ht="24" customHeight="1">
      <c r="A89" s="38"/>
      <c r="B89" s="48"/>
      <c r="C89" s="49"/>
      <c r="D89" s="38"/>
      <c r="E89" s="13"/>
      <c r="F89" s="13"/>
      <c r="G89" s="36"/>
      <c r="H89" s="36"/>
      <c r="I89" s="57"/>
      <c r="J89" s="57"/>
      <c r="K89" s="32"/>
      <c r="L89" s="103"/>
      <c r="M89" s="60"/>
      <c r="N89" s="103"/>
      <c r="O89" s="60"/>
      <c r="P89" s="33"/>
      <c r="Q89" s="33"/>
      <c r="R89" s="33"/>
      <c r="S89" s="33"/>
      <c r="T89" s="33"/>
      <c r="U89" s="52"/>
      <c r="V89" s="52"/>
      <c r="W89" s="52"/>
      <c r="X89" s="92" t="e">
        <f t="shared" si="11"/>
        <v>#DIV/0!</v>
      </c>
      <c r="Y89" s="93" t="e">
        <f t="shared" si="12"/>
        <v>#DIV/0!</v>
      </c>
      <c r="Z89" s="15"/>
      <c r="AC89" s="97" t="e">
        <f t="shared" si="22"/>
        <v>#DIV/0!</v>
      </c>
    </row>
    <row r="90" spans="1:29" s="3" customFormat="1" ht="91.5" customHeight="1">
      <c r="A90" s="38" t="s">
        <v>111</v>
      </c>
      <c r="B90" s="48" t="s">
        <v>112</v>
      </c>
      <c r="C90" s="49" t="s">
        <v>110</v>
      </c>
      <c r="D90" s="38" t="s">
        <v>339</v>
      </c>
      <c r="E90" s="13" t="s">
        <v>270</v>
      </c>
      <c r="F90" s="13"/>
      <c r="G90" s="36">
        <v>999.56600000000003</v>
      </c>
      <c r="H90" s="36">
        <v>957.02400000000011</v>
      </c>
      <c r="I90" s="36">
        <v>1071.7529999999999</v>
      </c>
      <c r="J90" s="36">
        <v>1001.775</v>
      </c>
      <c r="K90" s="32">
        <f t="shared" si="16"/>
        <v>4030.1179999999999</v>
      </c>
      <c r="L90" s="103">
        <v>284.09533540000001</v>
      </c>
      <c r="M90" s="60">
        <v>284.09533540000001</v>
      </c>
      <c r="N90" s="103">
        <v>80.900000000000006</v>
      </c>
      <c r="O90" s="60">
        <v>84.13600000000001</v>
      </c>
      <c r="P90" s="33">
        <f t="shared" si="17"/>
        <v>203107.14862443641</v>
      </c>
      <c r="Q90" s="33">
        <f t="shared" si="18"/>
        <v>194462.81266584963</v>
      </c>
      <c r="R90" s="33">
        <f t="shared" si="19"/>
        <v>214307.01759295617</v>
      </c>
      <c r="S90" s="33">
        <f t="shared" si="20"/>
        <v>200314.26322033498</v>
      </c>
      <c r="T90" s="33">
        <f t="shared" si="21"/>
        <v>812191.24210357724</v>
      </c>
      <c r="U90" s="52"/>
      <c r="V90" s="52"/>
      <c r="W90" s="52"/>
      <c r="X90" s="92">
        <f t="shared" si="11"/>
        <v>100</v>
      </c>
      <c r="Y90" s="93">
        <f t="shared" si="12"/>
        <v>104</v>
      </c>
      <c r="Z90" s="15"/>
      <c r="AC90" s="97">
        <f t="shared" si="22"/>
        <v>0</v>
      </c>
    </row>
    <row r="91" spans="1:29" s="3" customFormat="1" ht="54" customHeight="1">
      <c r="A91" s="38" t="s">
        <v>111</v>
      </c>
      <c r="B91" s="48" t="s">
        <v>112</v>
      </c>
      <c r="C91" s="49" t="s">
        <v>110</v>
      </c>
      <c r="D91" s="38" t="s">
        <v>340</v>
      </c>
      <c r="E91" s="13" t="s">
        <v>270</v>
      </c>
      <c r="F91" s="13"/>
      <c r="G91" s="36">
        <v>176.625</v>
      </c>
      <c r="H91" s="36">
        <v>174.60300000000001</v>
      </c>
      <c r="I91" s="36">
        <v>187.87200000000001</v>
      </c>
      <c r="J91" s="36">
        <v>185.523</v>
      </c>
      <c r="K91" s="32">
        <f t="shared" si="16"/>
        <v>724.62300000000005</v>
      </c>
      <c r="L91" s="103">
        <v>284.09533540000001</v>
      </c>
      <c r="M91" s="60">
        <v>284.09533540000001</v>
      </c>
      <c r="N91" s="103">
        <v>74.057000000000002</v>
      </c>
      <c r="O91" s="60">
        <v>77.019280000000009</v>
      </c>
      <c r="P91" s="33">
        <f t="shared" si="17"/>
        <v>37098.020990024997</v>
      </c>
      <c r="Q91" s="33">
        <f t="shared" si="18"/>
        <v>36673.323475846199</v>
      </c>
      <c r="R91" s="33">
        <f t="shared" si="19"/>
        <v>38903.792680108803</v>
      </c>
      <c r="S91" s="33">
        <f t="shared" si="20"/>
        <v>38417.3710259742</v>
      </c>
      <c r="T91" s="33">
        <f t="shared" si="21"/>
        <v>151092.50817195419</v>
      </c>
      <c r="U91" s="52"/>
      <c r="V91" s="52"/>
      <c r="W91" s="52"/>
      <c r="X91" s="92">
        <f t="shared" si="11"/>
        <v>100</v>
      </c>
      <c r="Y91" s="93">
        <f t="shared" si="12"/>
        <v>104</v>
      </c>
      <c r="Z91" s="15"/>
      <c r="AC91" s="97">
        <f t="shared" si="22"/>
        <v>0</v>
      </c>
    </row>
    <row r="92" spans="1:29" s="3" customFormat="1" ht="54" customHeight="1">
      <c r="A92" s="38" t="s">
        <v>111</v>
      </c>
      <c r="B92" s="48" t="s">
        <v>112</v>
      </c>
      <c r="C92" s="49" t="s">
        <v>110</v>
      </c>
      <c r="D92" s="38" t="s">
        <v>341</v>
      </c>
      <c r="E92" s="13" t="s">
        <v>270</v>
      </c>
      <c r="F92" s="13"/>
      <c r="G92" s="36">
        <v>610.34699999999998</v>
      </c>
      <c r="H92" s="36">
        <v>597.375</v>
      </c>
      <c r="I92" s="36">
        <v>656.96100000000001</v>
      </c>
      <c r="J92" s="36">
        <v>647.65599999999995</v>
      </c>
      <c r="K92" s="32">
        <f t="shared" si="16"/>
        <v>2512.3389999999999</v>
      </c>
      <c r="L92" s="103">
        <v>284.09533540000001</v>
      </c>
      <c r="M92" s="60">
        <v>284.09533540000001</v>
      </c>
      <c r="N92" s="103">
        <v>22.81</v>
      </c>
      <c r="O92" s="60">
        <v>23.7224</v>
      </c>
      <c r="P92" s="33">
        <f t="shared" si="17"/>
        <v>159474.7206053838</v>
      </c>
      <c r="Q92" s="33">
        <f t="shared" si="18"/>
        <v>156085.327234575</v>
      </c>
      <c r="R92" s="33">
        <f t="shared" si="19"/>
        <v>171054.86401331943</v>
      </c>
      <c r="S92" s="33">
        <f t="shared" si="20"/>
        <v>168632.09384942241</v>
      </c>
      <c r="T92" s="33">
        <f t="shared" si="21"/>
        <v>655247.0057027007</v>
      </c>
      <c r="U92" s="52"/>
      <c r="V92" s="52"/>
      <c r="W92" s="52"/>
      <c r="X92" s="92">
        <f t="shared" si="11"/>
        <v>100</v>
      </c>
      <c r="Y92" s="93">
        <f t="shared" si="12"/>
        <v>104</v>
      </c>
      <c r="Z92" s="15"/>
      <c r="AC92" s="97">
        <f t="shared" si="22"/>
        <v>0</v>
      </c>
    </row>
    <row r="93" spans="1:29" s="3" customFormat="1" ht="54" customHeight="1">
      <c r="A93" s="38" t="s">
        <v>55</v>
      </c>
      <c r="B93" s="48" t="s">
        <v>56</v>
      </c>
      <c r="C93" s="49" t="s">
        <v>110</v>
      </c>
      <c r="D93" s="38" t="s">
        <v>113</v>
      </c>
      <c r="E93" s="13" t="s">
        <v>270</v>
      </c>
      <c r="F93" s="13"/>
      <c r="G93" s="36">
        <v>3841.7190000000001</v>
      </c>
      <c r="H93" s="36">
        <v>2831.8089999999997</v>
      </c>
      <c r="I93" s="36">
        <v>4269.125</v>
      </c>
      <c r="J93" s="36">
        <v>4161.1009999999997</v>
      </c>
      <c r="K93" s="32">
        <f t="shared" si="16"/>
        <v>15103.754000000001</v>
      </c>
      <c r="L93" s="103">
        <v>46.546941699999998</v>
      </c>
      <c r="M93" s="60">
        <v>46.546941699999998</v>
      </c>
      <c r="N93" s="103">
        <v>41.67</v>
      </c>
      <c r="O93" s="60">
        <v>43.336800000000004</v>
      </c>
      <c r="P93" s="33">
        <f t="shared" si="17"/>
        <v>18735.839590782285</v>
      </c>
      <c r="Q93" s="33">
        <f t="shared" si="18"/>
        <v>13810.567398535288</v>
      </c>
      <c r="R93" s="33">
        <f t="shared" si="19"/>
        <v>13704.496185012475</v>
      </c>
      <c r="S93" s="33">
        <f t="shared" si="20"/>
        <v>13357.723838011674</v>
      </c>
      <c r="T93" s="33">
        <f t="shared" si="21"/>
        <v>59608.62701234172</v>
      </c>
      <c r="U93" s="52"/>
      <c r="V93" s="52"/>
      <c r="W93" s="52"/>
      <c r="X93" s="92">
        <f t="shared" si="11"/>
        <v>100</v>
      </c>
      <c r="Y93" s="93">
        <f t="shared" si="12"/>
        <v>104</v>
      </c>
      <c r="Z93" s="15"/>
      <c r="AC93" s="97">
        <f t="shared" si="22"/>
        <v>0</v>
      </c>
    </row>
    <row r="94" spans="1:29" s="3" customFormat="1" ht="54" customHeight="1">
      <c r="A94" s="38" t="s">
        <v>114</v>
      </c>
      <c r="B94" s="48" t="s">
        <v>115</v>
      </c>
      <c r="C94" s="49" t="s">
        <v>110</v>
      </c>
      <c r="D94" s="38" t="s">
        <v>113</v>
      </c>
      <c r="E94" s="13" t="s">
        <v>270</v>
      </c>
      <c r="F94" s="13"/>
      <c r="G94" s="36">
        <v>95875.366999999998</v>
      </c>
      <c r="H94" s="36">
        <v>89847.9</v>
      </c>
      <c r="I94" s="36">
        <v>97956.482000000004</v>
      </c>
      <c r="J94" s="36">
        <v>98174.445999999996</v>
      </c>
      <c r="K94" s="32">
        <f t="shared" si="16"/>
        <v>381854.19500000001</v>
      </c>
      <c r="L94" s="103">
        <v>83.326999999999998</v>
      </c>
      <c r="M94" s="60">
        <v>86.716259499999978</v>
      </c>
      <c r="N94" s="103">
        <v>49.996200000000002</v>
      </c>
      <c r="O94" s="60">
        <v>51.996048000000002</v>
      </c>
      <c r="P94" s="33">
        <f t="shared" si="17"/>
        <v>3195602.6824035994</v>
      </c>
      <c r="Q94" s="33">
        <f t="shared" si="18"/>
        <v>2994702.3853199994</v>
      </c>
      <c r="R94" s="33">
        <f t="shared" si="19"/>
        <v>3401069.7728359406</v>
      </c>
      <c r="S94" s="33">
        <f t="shared" si="20"/>
        <v>3408637.5290153264</v>
      </c>
      <c r="T94" s="33">
        <f t="shared" si="21"/>
        <v>13000012.369574865</v>
      </c>
      <c r="U94" s="52"/>
      <c r="V94" s="52"/>
      <c r="W94" s="52"/>
      <c r="X94" s="92">
        <f t="shared" si="11"/>
        <v>104.06742052395981</v>
      </c>
      <c r="Y94" s="93">
        <f t="shared" si="12"/>
        <v>104</v>
      </c>
      <c r="Z94" s="15"/>
      <c r="AC94" s="97">
        <f t="shared" si="22"/>
        <v>0</v>
      </c>
    </row>
    <row r="95" spans="1:29" s="3" customFormat="1" ht="84" customHeight="1">
      <c r="A95" s="38">
        <v>2918011257</v>
      </c>
      <c r="B95" s="48" t="s">
        <v>318</v>
      </c>
      <c r="C95" s="49" t="s">
        <v>110</v>
      </c>
      <c r="D95" s="38" t="s">
        <v>319</v>
      </c>
      <c r="E95" s="13" t="s">
        <v>270</v>
      </c>
      <c r="F95" s="13" t="s">
        <v>320</v>
      </c>
      <c r="G95" s="36">
        <v>3416</v>
      </c>
      <c r="H95" s="36">
        <v>3447.3609999999999</v>
      </c>
      <c r="I95" s="36">
        <v>3394.25</v>
      </c>
      <c r="J95" s="36">
        <v>2392.0280000000002</v>
      </c>
      <c r="K95" s="32">
        <f t="shared" si="16"/>
        <v>12649.639000000001</v>
      </c>
      <c r="L95" s="103">
        <v>94.63</v>
      </c>
      <c r="M95" s="60">
        <v>98.41</v>
      </c>
      <c r="N95" s="103">
        <v>42.27</v>
      </c>
      <c r="O95" s="60">
        <v>43.97</v>
      </c>
      <c r="P95" s="33">
        <f t="shared" si="17"/>
        <v>178861.75999999998</v>
      </c>
      <c r="Q95" s="33">
        <f t="shared" si="18"/>
        <v>180503.82195999997</v>
      </c>
      <c r="R95" s="33">
        <f t="shared" si="19"/>
        <v>184782.97</v>
      </c>
      <c r="S95" s="33">
        <f t="shared" si="20"/>
        <v>130222.00432000001</v>
      </c>
      <c r="T95" s="33">
        <f t="shared" si="21"/>
        <v>674370.5562799999</v>
      </c>
      <c r="U95" s="52"/>
      <c r="V95" s="52"/>
      <c r="W95" s="52"/>
      <c r="X95" s="92">
        <f t="shared" si="11"/>
        <v>103.99450491387509</v>
      </c>
      <c r="Y95" s="93">
        <f t="shared" si="12"/>
        <v>104.02176484504375</v>
      </c>
      <c r="Z95" s="178" t="s">
        <v>437</v>
      </c>
      <c r="AC95" s="97">
        <f t="shared" si="22"/>
        <v>-2.1764845043747982E-2</v>
      </c>
    </row>
    <row r="96" spans="1:29" s="3" customFormat="1" ht="10.5" customHeight="1">
      <c r="A96" s="38"/>
      <c r="B96" s="48"/>
      <c r="C96" s="49"/>
      <c r="D96" s="38"/>
      <c r="E96" s="13"/>
      <c r="F96" s="13"/>
      <c r="G96" s="36"/>
      <c r="H96" s="57"/>
      <c r="I96" s="57"/>
      <c r="J96" s="57"/>
      <c r="K96" s="32"/>
      <c r="L96" s="103"/>
      <c r="M96" s="60"/>
      <c r="N96" s="103"/>
      <c r="O96" s="60"/>
      <c r="P96" s="33"/>
      <c r="Q96" s="33"/>
      <c r="R96" s="33"/>
      <c r="S96" s="33"/>
      <c r="T96" s="33"/>
      <c r="U96" s="52"/>
      <c r="V96" s="52"/>
      <c r="W96" s="52"/>
      <c r="X96" s="92" t="e">
        <f t="shared" si="11"/>
        <v>#DIV/0!</v>
      </c>
      <c r="Y96" s="93" t="e">
        <f t="shared" si="12"/>
        <v>#DIV/0!</v>
      </c>
      <c r="Z96" s="15"/>
      <c r="AC96" s="97" t="e">
        <f t="shared" si="22"/>
        <v>#DIV/0!</v>
      </c>
    </row>
    <row r="97" spans="1:29" s="3" customFormat="1" ht="45.75" customHeight="1">
      <c r="A97" s="38" t="s">
        <v>55</v>
      </c>
      <c r="B97" s="48" t="s">
        <v>56</v>
      </c>
      <c r="C97" s="49" t="s">
        <v>116</v>
      </c>
      <c r="D97" s="38" t="s">
        <v>117</v>
      </c>
      <c r="E97" s="13" t="s">
        <v>270</v>
      </c>
      <c r="F97" s="13"/>
      <c r="G97" s="36">
        <v>8378.3169999999991</v>
      </c>
      <c r="H97" s="36">
        <v>8909.42</v>
      </c>
      <c r="I97" s="36">
        <v>9133.5229999999992</v>
      </c>
      <c r="J97" s="36">
        <v>8804.4410000000007</v>
      </c>
      <c r="K97" s="32">
        <f t="shared" si="16"/>
        <v>35225.701000000001</v>
      </c>
      <c r="L97" s="103">
        <v>46.55</v>
      </c>
      <c r="M97" s="60">
        <v>46.55</v>
      </c>
      <c r="N97" s="103">
        <v>41.67</v>
      </c>
      <c r="O97" s="60">
        <v>43.336800000000004</v>
      </c>
      <c r="P97" s="33">
        <f t="shared" si="17"/>
        <v>40886.186959999955</v>
      </c>
      <c r="Q97" s="33">
        <f t="shared" si="18"/>
        <v>43477.96959999996</v>
      </c>
      <c r="R97" s="33">
        <f t="shared" si="19"/>
        <v>29347.836103599937</v>
      </c>
      <c r="S97" s="33">
        <f t="shared" si="20"/>
        <v>28290.429821199945</v>
      </c>
      <c r="T97" s="33">
        <f t="shared" si="21"/>
        <v>142002.42248479981</v>
      </c>
      <c r="U97" s="52"/>
      <c r="V97" s="52"/>
      <c r="W97" s="52"/>
      <c r="X97" s="92">
        <f t="shared" si="11"/>
        <v>100</v>
      </c>
      <c r="Y97" s="93">
        <f t="shared" si="12"/>
        <v>104</v>
      </c>
      <c r="Z97" s="15"/>
      <c r="AC97" s="97">
        <f t="shared" si="22"/>
        <v>0</v>
      </c>
    </row>
    <row r="98" spans="1:29" s="3" customFormat="1" ht="45.75" customHeight="1">
      <c r="A98" s="38" t="s">
        <v>119</v>
      </c>
      <c r="B98" s="48" t="s">
        <v>120</v>
      </c>
      <c r="C98" s="49" t="s">
        <v>116</v>
      </c>
      <c r="D98" s="38" t="s">
        <v>118</v>
      </c>
      <c r="E98" s="13" t="s">
        <v>270</v>
      </c>
      <c r="F98" s="13"/>
      <c r="G98" s="36">
        <v>123931.12400000001</v>
      </c>
      <c r="H98" s="36">
        <v>124007.5</v>
      </c>
      <c r="I98" s="36">
        <v>123598.51300000001</v>
      </c>
      <c r="J98" s="36">
        <v>124626.57399999999</v>
      </c>
      <c r="K98" s="32">
        <f t="shared" si="16"/>
        <v>496163.71100000001</v>
      </c>
      <c r="L98" s="103">
        <v>62.211926824360617</v>
      </c>
      <c r="M98" s="60">
        <v>62.211926824360617</v>
      </c>
      <c r="N98" s="103">
        <v>34.33</v>
      </c>
      <c r="O98" s="60">
        <v>35.703200000000002</v>
      </c>
      <c r="P98" s="33">
        <f t="shared" si="17"/>
        <v>3455438.5306287622</v>
      </c>
      <c r="Q98" s="33">
        <f t="shared" si="18"/>
        <v>3457568.0406718994</v>
      </c>
      <c r="R98" s="33">
        <f t="shared" si="19"/>
        <v>3276439.2170141842</v>
      </c>
      <c r="S98" s="33">
        <f t="shared" si="20"/>
        <v>3303691.8052219627</v>
      </c>
      <c r="T98" s="33">
        <f t="shared" si="21"/>
        <v>13493137.593536809</v>
      </c>
      <c r="U98" s="52"/>
      <c r="V98" s="52"/>
      <c r="W98" s="52"/>
      <c r="X98" s="92">
        <f t="shared" si="11"/>
        <v>100</v>
      </c>
      <c r="Y98" s="93">
        <f t="shared" si="12"/>
        <v>104</v>
      </c>
      <c r="Z98" s="15"/>
      <c r="AC98" s="97">
        <f t="shared" si="22"/>
        <v>0</v>
      </c>
    </row>
    <row r="99" spans="1:29" s="3" customFormat="1" ht="45.75" customHeight="1">
      <c r="A99" s="38" t="s">
        <v>121</v>
      </c>
      <c r="B99" s="48" t="s">
        <v>122</v>
      </c>
      <c r="C99" s="49" t="s">
        <v>116</v>
      </c>
      <c r="D99" s="38" t="s">
        <v>342</v>
      </c>
      <c r="E99" s="13" t="s">
        <v>270</v>
      </c>
      <c r="F99" s="13"/>
      <c r="G99" s="36">
        <v>3888.6109999999999</v>
      </c>
      <c r="H99" s="36">
        <v>3974.5540000000001</v>
      </c>
      <c r="I99" s="36">
        <v>3924.0070000000001</v>
      </c>
      <c r="J99" s="36">
        <v>3919.9180000000001</v>
      </c>
      <c r="K99" s="32">
        <f t="shared" si="16"/>
        <v>15707.09</v>
      </c>
      <c r="L99" s="103">
        <v>113.62</v>
      </c>
      <c r="M99" s="60">
        <v>113.62</v>
      </c>
      <c r="N99" s="103">
        <v>37.021000000000001</v>
      </c>
      <c r="O99" s="60">
        <v>38.501840000000001</v>
      </c>
      <c r="P99" s="33">
        <f t="shared" si="17"/>
        <v>297863.71398900001</v>
      </c>
      <c r="Q99" s="33">
        <f t="shared" si="18"/>
        <v>304446.86184600001</v>
      </c>
      <c r="R99" s="33">
        <f t="shared" si="19"/>
        <v>294764.18566712004</v>
      </c>
      <c r="S99" s="33">
        <f t="shared" si="20"/>
        <v>294457.02751088003</v>
      </c>
      <c r="T99" s="33">
        <f t="shared" si="21"/>
        <v>1191531.7890130002</v>
      </c>
      <c r="U99" s="52"/>
      <c r="V99" s="52"/>
      <c r="W99" s="52"/>
      <c r="X99" s="92">
        <f t="shared" si="11"/>
        <v>100</v>
      </c>
      <c r="Y99" s="93">
        <f t="shared" si="12"/>
        <v>104</v>
      </c>
      <c r="Z99" s="15"/>
      <c r="AC99" s="97">
        <f t="shared" si="22"/>
        <v>0</v>
      </c>
    </row>
    <row r="100" spans="1:29" s="3" customFormat="1" ht="45.75" customHeight="1">
      <c r="A100" s="38" t="s">
        <v>121</v>
      </c>
      <c r="B100" s="48" t="s">
        <v>122</v>
      </c>
      <c r="C100" s="49" t="s">
        <v>116</v>
      </c>
      <c r="D100" s="38" t="s">
        <v>343</v>
      </c>
      <c r="E100" s="13" t="s">
        <v>270</v>
      </c>
      <c r="F100" s="13"/>
      <c r="G100" s="36">
        <v>3068.5539999999996</v>
      </c>
      <c r="H100" s="36">
        <v>3322.558</v>
      </c>
      <c r="I100" s="36">
        <v>3033.0540000000001</v>
      </c>
      <c r="J100" s="36">
        <v>3025.0509999999999</v>
      </c>
      <c r="K100" s="32">
        <f t="shared" si="16"/>
        <v>12449.216999999999</v>
      </c>
      <c r="L100" s="103">
        <v>47.78</v>
      </c>
      <c r="M100" s="60">
        <v>51.506839999999997</v>
      </c>
      <c r="N100" s="103">
        <v>37.021000000000001</v>
      </c>
      <c r="O100" s="60">
        <v>38.501840000000001</v>
      </c>
      <c r="P100" s="33">
        <f t="shared" si="17"/>
        <v>33014.572485999997</v>
      </c>
      <c r="Q100" s="33">
        <f t="shared" si="18"/>
        <v>35747.401522</v>
      </c>
      <c r="R100" s="33">
        <f t="shared" si="19"/>
        <v>39444.867269999988</v>
      </c>
      <c r="S100" s="33">
        <f t="shared" si="20"/>
        <v>39340.788254999985</v>
      </c>
      <c r="T100" s="33">
        <f t="shared" si="21"/>
        <v>147547.62953299997</v>
      </c>
      <c r="U100" s="52"/>
      <c r="V100" s="52"/>
      <c r="W100" s="52"/>
      <c r="X100" s="92">
        <f t="shared" ref="X100:X163" si="23">M100/L100*100</f>
        <v>107.79999999999998</v>
      </c>
      <c r="Y100" s="93">
        <f t="shared" ref="Y100:Y163" si="24">O100/N100*100</f>
        <v>104</v>
      </c>
      <c r="Z100" s="15"/>
      <c r="AC100" s="97">
        <f t="shared" si="22"/>
        <v>0</v>
      </c>
    </row>
    <row r="101" spans="1:29" s="3" customFormat="1" ht="45.75" customHeight="1">
      <c r="A101" s="38" t="s">
        <v>123</v>
      </c>
      <c r="B101" s="48" t="s">
        <v>124</v>
      </c>
      <c r="C101" s="49" t="s">
        <v>116</v>
      </c>
      <c r="D101" s="38" t="s">
        <v>344</v>
      </c>
      <c r="E101" s="13" t="s">
        <v>270</v>
      </c>
      <c r="F101" s="13"/>
      <c r="G101" s="36">
        <v>4666.4879999999994</v>
      </c>
      <c r="H101" s="36">
        <v>4591.45</v>
      </c>
      <c r="I101" s="36">
        <v>4801.3530000000001</v>
      </c>
      <c r="J101" s="36">
        <v>4711.5280000000002</v>
      </c>
      <c r="K101" s="32">
        <f t="shared" si="16"/>
        <v>18770.818999999996</v>
      </c>
      <c r="L101" s="103">
        <v>109.87</v>
      </c>
      <c r="M101" s="60">
        <v>109.87</v>
      </c>
      <c r="N101" s="103">
        <v>42.848000000000006</v>
      </c>
      <c r="O101" s="60">
        <v>42.848000000000006</v>
      </c>
      <c r="P101" s="33">
        <f t="shared" si="17"/>
        <v>312757.35873599991</v>
      </c>
      <c r="Q101" s="33">
        <f t="shared" si="18"/>
        <v>307728.16189999995</v>
      </c>
      <c r="R101" s="33">
        <f t="shared" si="19"/>
        <v>321796.28076599998</v>
      </c>
      <c r="S101" s="33">
        <f t="shared" si="20"/>
        <v>315776.02961599996</v>
      </c>
      <c r="T101" s="33">
        <f t="shared" si="21"/>
        <v>1258057.8310179997</v>
      </c>
      <c r="U101" s="52"/>
      <c r="V101" s="52"/>
      <c r="W101" s="52"/>
      <c r="X101" s="92">
        <f t="shared" si="23"/>
        <v>100</v>
      </c>
      <c r="Y101" s="93">
        <f t="shared" si="24"/>
        <v>100</v>
      </c>
      <c r="Z101" s="15"/>
      <c r="AC101" s="97">
        <f t="shared" si="22"/>
        <v>4</v>
      </c>
    </row>
    <row r="102" spans="1:29" s="3" customFormat="1" ht="45.75" customHeight="1">
      <c r="A102" s="38" t="s">
        <v>123</v>
      </c>
      <c r="B102" s="48" t="s">
        <v>124</v>
      </c>
      <c r="C102" s="49" t="s">
        <v>116</v>
      </c>
      <c r="D102" s="38" t="s">
        <v>345</v>
      </c>
      <c r="E102" s="13" t="s">
        <v>270</v>
      </c>
      <c r="F102" s="13"/>
      <c r="G102" s="36">
        <v>501.1</v>
      </c>
      <c r="H102" s="36">
        <v>547.52</v>
      </c>
      <c r="I102" s="36">
        <v>609.92100000000005</v>
      </c>
      <c r="J102" s="36">
        <v>616</v>
      </c>
      <c r="K102" s="32">
        <f t="shared" si="16"/>
        <v>2274.5410000000002</v>
      </c>
      <c r="L102" s="103">
        <v>109.87</v>
      </c>
      <c r="M102" s="60">
        <v>109.87</v>
      </c>
      <c r="N102" s="103">
        <v>42.848000000000006</v>
      </c>
      <c r="O102" s="60">
        <v>42.848000000000006</v>
      </c>
      <c r="P102" s="33">
        <f t="shared" si="17"/>
        <v>33584.724199999997</v>
      </c>
      <c r="Q102" s="33">
        <f t="shared" si="18"/>
        <v>36695.885439999991</v>
      </c>
      <c r="R102" s="33">
        <f t="shared" si="19"/>
        <v>40878.125262000001</v>
      </c>
      <c r="S102" s="33">
        <f t="shared" si="20"/>
        <v>41285.551999999996</v>
      </c>
      <c r="T102" s="33">
        <f t="shared" si="21"/>
        <v>152444.28690199996</v>
      </c>
      <c r="U102" s="52"/>
      <c r="V102" s="52"/>
      <c r="W102" s="52"/>
      <c r="X102" s="92">
        <f t="shared" si="23"/>
        <v>100</v>
      </c>
      <c r="Y102" s="93">
        <f t="shared" si="24"/>
        <v>100</v>
      </c>
      <c r="Z102" s="15"/>
      <c r="AC102" s="97">
        <f t="shared" si="22"/>
        <v>4</v>
      </c>
    </row>
    <row r="103" spans="1:29" s="3" customFormat="1" ht="45.75" customHeight="1">
      <c r="A103" s="38" t="s">
        <v>123</v>
      </c>
      <c r="B103" s="48" t="s">
        <v>124</v>
      </c>
      <c r="C103" s="49" t="s">
        <v>116</v>
      </c>
      <c r="D103" s="38" t="s">
        <v>346</v>
      </c>
      <c r="E103" s="13" t="s">
        <v>270</v>
      </c>
      <c r="F103" s="13"/>
      <c r="G103" s="36">
        <v>1401.346</v>
      </c>
      <c r="H103" s="36">
        <v>1426.5129999999999</v>
      </c>
      <c r="I103" s="36">
        <v>1472.059</v>
      </c>
      <c r="J103" s="36">
        <v>1430.7149999999999</v>
      </c>
      <c r="K103" s="32">
        <f t="shared" si="16"/>
        <v>5730.6329999999998</v>
      </c>
      <c r="L103" s="103">
        <v>76.78</v>
      </c>
      <c r="M103" s="60">
        <v>78.727130000000017</v>
      </c>
      <c r="N103" s="103">
        <v>29.1433</v>
      </c>
      <c r="O103" s="60">
        <v>30.309032000000002</v>
      </c>
      <c r="P103" s="33">
        <f t="shared" si="17"/>
        <v>66755.498998200012</v>
      </c>
      <c r="Q103" s="33">
        <f t="shared" si="18"/>
        <v>67954.371827099996</v>
      </c>
      <c r="R103" s="33">
        <f t="shared" si="19"/>
        <v>71274.296923782022</v>
      </c>
      <c r="S103" s="33">
        <f t="shared" si="20"/>
        <v>69272.499080070018</v>
      </c>
      <c r="T103" s="33">
        <f t="shared" si="21"/>
        <v>275256.66682915203</v>
      </c>
      <c r="U103" s="52"/>
      <c r="V103" s="52"/>
      <c r="W103" s="52"/>
      <c r="X103" s="92">
        <f t="shared" si="23"/>
        <v>102.53598593383695</v>
      </c>
      <c r="Y103" s="93">
        <f t="shared" si="24"/>
        <v>104</v>
      </c>
      <c r="Z103" s="15"/>
      <c r="AC103" s="97">
        <f t="shared" si="22"/>
        <v>0</v>
      </c>
    </row>
    <row r="104" spans="1:29" s="3" customFormat="1" ht="45.75" customHeight="1">
      <c r="A104" s="38" t="s">
        <v>123</v>
      </c>
      <c r="B104" s="48" t="s">
        <v>124</v>
      </c>
      <c r="C104" s="49" t="s">
        <v>116</v>
      </c>
      <c r="D104" s="38" t="s">
        <v>347</v>
      </c>
      <c r="E104" s="13" t="s">
        <v>270</v>
      </c>
      <c r="F104" s="13"/>
      <c r="G104" s="36">
        <v>1530.4459999999999</v>
      </c>
      <c r="H104" s="36">
        <v>1448.1759999999999</v>
      </c>
      <c r="I104" s="36">
        <v>1568.8630000000001</v>
      </c>
      <c r="J104" s="36">
        <v>1565.489</v>
      </c>
      <c r="K104" s="32">
        <f t="shared" si="16"/>
        <v>6112.9740000000002</v>
      </c>
      <c r="L104" s="103">
        <v>93.77</v>
      </c>
      <c r="M104" s="60">
        <v>95.127126666666626</v>
      </c>
      <c r="N104" s="103">
        <v>78.319999999999993</v>
      </c>
      <c r="O104" s="60">
        <v>81.452799999999996</v>
      </c>
      <c r="P104" s="33">
        <f t="shared" si="17"/>
        <v>23645.390700000004</v>
      </c>
      <c r="Q104" s="33">
        <f t="shared" si="18"/>
        <v>22374.319200000002</v>
      </c>
      <c r="R104" s="33">
        <f t="shared" si="19"/>
        <v>21453.14515724661</v>
      </c>
      <c r="S104" s="33">
        <f t="shared" si="20"/>
        <v>21407.007979073278</v>
      </c>
      <c r="T104" s="33">
        <f t="shared" si="21"/>
        <v>88879.863036319875</v>
      </c>
      <c r="U104" s="52"/>
      <c r="V104" s="52"/>
      <c r="W104" s="52"/>
      <c r="X104" s="92">
        <f t="shared" si="23"/>
        <v>101.44729302193305</v>
      </c>
      <c r="Y104" s="93">
        <f t="shared" si="24"/>
        <v>104</v>
      </c>
      <c r="Z104" s="15"/>
      <c r="AC104" s="97">
        <f t="shared" si="22"/>
        <v>0</v>
      </c>
    </row>
    <row r="105" spans="1:29" s="3" customFormat="1" ht="45.75" customHeight="1">
      <c r="A105" s="38" t="s">
        <v>123</v>
      </c>
      <c r="B105" s="48" t="s">
        <v>124</v>
      </c>
      <c r="C105" s="49" t="s">
        <v>116</v>
      </c>
      <c r="D105" s="38" t="s">
        <v>348</v>
      </c>
      <c r="E105" s="13" t="s">
        <v>270</v>
      </c>
      <c r="F105" s="13" t="s">
        <v>327</v>
      </c>
      <c r="G105" s="36">
        <v>4024</v>
      </c>
      <c r="H105" s="36">
        <v>4024</v>
      </c>
      <c r="I105" s="36">
        <v>4024</v>
      </c>
      <c r="J105" s="36">
        <v>4024</v>
      </c>
      <c r="K105" s="32">
        <f t="shared" si="16"/>
        <v>16096</v>
      </c>
      <c r="L105" s="103">
        <v>93.77</v>
      </c>
      <c r="M105" s="60">
        <v>95.127126666666626</v>
      </c>
      <c r="N105" s="103">
        <v>78.319999999999993</v>
      </c>
      <c r="O105" s="60">
        <v>81.452799999999996</v>
      </c>
      <c r="P105" s="33">
        <f t="shared" si="17"/>
        <v>62170.80000000001</v>
      </c>
      <c r="Q105" s="33">
        <f t="shared" si="18"/>
        <v>62170.80000000001</v>
      </c>
      <c r="R105" s="33">
        <f t="shared" si="19"/>
        <v>55025.490506666516</v>
      </c>
      <c r="S105" s="33">
        <f t="shared" si="20"/>
        <v>55025.490506666516</v>
      </c>
      <c r="T105" s="33">
        <f t="shared" si="21"/>
        <v>234392.58101333305</v>
      </c>
      <c r="U105" s="52"/>
      <c r="V105" s="52"/>
      <c r="W105" s="52"/>
      <c r="X105" s="92">
        <f t="shared" si="23"/>
        <v>101.44729302193305</v>
      </c>
      <c r="Y105" s="93">
        <f t="shared" si="24"/>
        <v>104</v>
      </c>
      <c r="Z105" s="15"/>
      <c r="AC105" s="97">
        <f t="shared" si="22"/>
        <v>0</v>
      </c>
    </row>
    <row r="106" spans="1:29" s="3" customFormat="1" ht="45.75" customHeight="1">
      <c r="A106" s="38" t="s">
        <v>123</v>
      </c>
      <c r="B106" s="48" t="s">
        <v>124</v>
      </c>
      <c r="C106" s="49" t="s">
        <v>116</v>
      </c>
      <c r="D106" s="38" t="s">
        <v>349</v>
      </c>
      <c r="E106" s="13" t="s">
        <v>270</v>
      </c>
      <c r="F106" s="13"/>
      <c r="G106" s="36">
        <v>1019.28</v>
      </c>
      <c r="H106" s="36">
        <v>1060.048</v>
      </c>
      <c r="I106" s="36">
        <v>1296.2360000000001</v>
      </c>
      <c r="J106" s="36">
        <v>906.67</v>
      </c>
      <c r="K106" s="32">
        <f t="shared" si="16"/>
        <v>4282.2340000000004</v>
      </c>
      <c r="L106" s="103">
        <v>93.77</v>
      </c>
      <c r="M106" s="60">
        <v>95.127126666666626</v>
      </c>
      <c r="N106" s="103">
        <v>78.319999999999993</v>
      </c>
      <c r="O106" s="60">
        <v>81.452799999999996</v>
      </c>
      <c r="P106" s="33">
        <f t="shared" si="17"/>
        <v>15747.876000000002</v>
      </c>
      <c r="Q106" s="33">
        <f t="shared" si="18"/>
        <v>16377.741600000003</v>
      </c>
      <c r="R106" s="33">
        <f t="shared" si="19"/>
        <v>17725.154501093286</v>
      </c>
      <c r="S106" s="33">
        <f t="shared" si="20"/>
        <v>12398.101758866633</v>
      </c>
      <c r="T106" s="33">
        <f t="shared" si="21"/>
        <v>62248.873859959916</v>
      </c>
      <c r="U106" s="52"/>
      <c r="V106" s="52"/>
      <c r="W106" s="52"/>
      <c r="X106" s="92">
        <f t="shared" si="23"/>
        <v>101.44729302193305</v>
      </c>
      <c r="Y106" s="93">
        <f t="shared" si="24"/>
        <v>104</v>
      </c>
      <c r="Z106" s="15"/>
      <c r="AC106" s="97">
        <f t="shared" si="22"/>
        <v>0</v>
      </c>
    </row>
    <row r="107" spans="1:29" s="3" customFormat="1" ht="10.5" customHeight="1">
      <c r="A107" s="38"/>
      <c r="B107" s="48"/>
      <c r="C107" s="49"/>
      <c r="D107" s="38"/>
      <c r="E107" s="13"/>
      <c r="F107" s="13"/>
      <c r="G107" s="36"/>
      <c r="H107" s="57"/>
      <c r="I107" s="57"/>
      <c r="J107" s="57"/>
      <c r="K107" s="32"/>
      <c r="L107" s="103"/>
      <c r="M107" s="60"/>
      <c r="N107" s="103"/>
      <c r="O107" s="60"/>
      <c r="P107" s="33"/>
      <c r="Q107" s="33"/>
      <c r="R107" s="33"/>
      <c r="S107" s="33"/>
      <c r="T107" s="33"/>
      <c r="U107" s="52"/>
      <c r="V107" s="52"/>
      <c r="W107" s="52"/>
      <c r="X107" s="92" t="e">
        <f t="shared" si="23"/>
        <v>#DIV/0!</v>
      </c>
      <c r="Y107" s="93" t="e">
        <f t="shared" si="24"/>
        <v>#DIV/0!</v>
      </c>
      <c r="Z107" s="15"/>
      <c r="AC107" s="97" t="e">
        <f t="shared" si="22"/>
        <v>#DIV/0!</v>
      </c>
    </row>
    <row r="108" spans="1:29" s="3" customFormat="1" ht="57" customHeight="1">
      <c r="A108" s="38" t="s">
        <v>127</v>
      </c>
      <c r="B108" s="48" t="s">
        <v>128</v>
      </c>
      <c r="C108" s="49" t="s">
        <v>125</v>
      </c>
      <c r="D108" s="38" t="s">
        <v>126</v>
      </c>
      <c r="E108" s="13" t="s">
        <v>270</v>
      </c>
      <c r="F108" s="13"/>
      <c r="G108" s="36">
        <v>635.91399999999999</v>
      </c>
      <c r="H108" s="36">
        <v>593.803</v>
      </c>
      <c r="I108" s="36">
        <v>686.99300000000005</v>
      </c>
      <c r="J108" s="36">
        <v>633.85</v>
      </c>
      <c r="K108" s="32">
        <f t="shared" si="16"/>
        <v>2550.56</v>
      </c>
      <c r="L108" s="103">
        <v>287.69</v>
      </c>
      <c r="M108" s="60">
        <v>303.74</v>
      </c>
      <c r="N108" s="103">
        <v>85.79</v>
      </c>
      <c r="O108" s="60">
        <v>89.22</v>
      </c>
      <c r="P108" s="33">
        <f t="shared" si="17"/>
        <v>128391.03659999998</v>
      </c>
      <c r="Q108" s="33">
        <f t="shared" si="18"/>
        <v>119888.82569999999</v>
      </c>
      <c r="R108" s="33">
        <f t="shared" si="19"/>
        <v>147373.73836000002</v>
      </c>
      <c r="S108" s="33">
        <f t="shared" si="20"/>
        <v>135973.50200000001</v>
      </c>
      <c r="T108" s="33">
        <f t="shared" si="21"/>
        <v>531627.10265999998</v>
      </c>
      <c r="U108" s="52"/>
      <c r="V108" s="52"/>
      <c r="W108" s="52"/>
      <c r="X108" s="92">
        <f t="shared" si="23"/>
        <v>105.57892175605687</v>
      </c>
      <c r="Y108" s="93">
        <f t="shared" si="24"/>
        <v>103.99813498076698</v>
      </c>
      <c r="Z108" s="15"/>
      <c r="AC108" s="97">
        <f t="shared" si="22"/>
        <v>1.8650192330227355E-3</v>
      </c>
    </row>
    <row r="109" spans="1:29" s="3" customFormat="1" ht="57" customHeight="1">
      <c r="A109" s="38" t="s">
        <v>130</v>
      </c>
      <c r="B109" s="48" t="s">
        <v>131</v>
      </c>
      <c r="C109" s="49" t="s">
        <v>125</v>
      </c>
      <c r="D109" s="38" t="s">
        <v>129</v>
      </c>
      <c r="E109" s="13" t="s">
        <v>270</v>
      </c>
      <c r="F109" s="13" t="s">
        <v>389</v>
      </c>
      <c r="G109" s="36">
        <v>9807</v>
      </c>
      <c r="H109" s="36">
        <v>9807</v>
      </c>
      <c r="I109" s="36">
        <v>9807</v>
      </c>
      <c r="J109" s="36">
        <v>9807</v>
      </c>
      <c r="K109" s="32">
        <f t="shared" si="16"/>
        <v>39228</v>
      </c>
      <c r="L109" s="103">
        <v>73.680000000000007</v>
      </c>
      <c r="M109" s="60">
        <v>73.680000000000007</v>
      </c>
      <c r="N109" s="103">
        <v>69.099999999999994</v>
      </c>
      <c r="O109" s="60">
        <v>71.86</v>
      </c>
      <c r="P109" s="33">
        <f t="shared" si="17"/>
        <v>44916.060000000121</v>
      </c>
      <c r="Q109" s="33">
        <f t="shared" si="18"/>
        <v>44916.060000000121</v>
      </c>
      <c r="R109" s="33">
        <f t="shared" si="19"/>
        <v>17848.740000000071</v>
      </c>
      <c r="S109" s="33">
        <f t="shared" si="20"/>
        <v>17848.740000000071</v>
      </c>
      <c r="T109" s="33">
        <f t="shared" si="21"/>
        <v>125529.60000000038</v>
      </c>
      <c r="U109" s="52"/>
      <c r="V109" s="52"/>
      <c r="W109" s="52"/>
      <c r="X109" s="92">
        <f t="shared" si="23"/>
        <v>100</v>
      </c>
      <c r="Y109" s="93">
        <f t="shared" si="24"/>
        <v>103.99421128798842</v>
      </c>
      <c r="Z109" s="15"/>
      <c r="AC109" s="97">
        <f t="shared" si="22"/>
        <v>5.7887120115793778E-3</v>
      </c>
    </row>
    <row r="110" spans="1:29" s="3" customFormat="1" ht="57" customHeight="1">
      <c r="A110" s="38" t="s">
        <v>133</v>
      </c>
      <c r="B110" s="48" t="s">
        <v>134</v>
      </c>
      <c r="C110" s="49" t="s">
        <v>125</v>
      </c>
      <c r="D110" s="38" t="s">
        <v>132</v>
      </c>
      <c r="E110" s="13" t="s">
        <v>270</v>
      </c>
      <c r="F110" s="13"/>
      <c r="G110" s="36">
        <v>7320.2000000000007</v>
      </c>
      <c r="H110" s="36">
        <v>7409.7</v>
      </c>
      <c r="I110" s="36">
        <v>7453.4</v>
      </c>
      <c r="J110" s="36">
        <v>8338.2000000000007</v>
      </c>
      <c r="K110" s="32">
        <f t="shared" si="16"/>
        <v>30521.500000000004</v>
      </c>
      <c r="L110" s="103">
        <v>137.93</v>
      </c>
      <c r="M110" s="60">
        <v>142.58000000000001</v>
      </c>
      <c r="N110" s="103">
        <v>49.01</v>
      </c>
      <c r="O110" s="60">
        <v>50.97</v>
      </c>
      <c r="P110" s="33">
        <f t="shared" si="17"/>
        <v>650912.18400000012</v>
      </c>
      <c r="Q110" s="33">
        <f t="shared" si="18"/>
        <v>658870.52400000009</v>
      </c>
      <c r="R110" s="33">
        <f t="shared" si="19"/>
        <v>682805.97400000005</v>
      </c>
      <c r="S110" s="33">
        <f t="shared" si="20"/>
        <v>763862.50200000021</v>
      </c>
      <c r="T110" s="33">
        <f t="shared" si="21"/>
        <v>2756451.1840000004</v>
      </c>
      <c r="U110" s="52"/>
      <c r="V110" s="52"/>
      <c r="W110" s="52"/>
      <c r="X110" s="92">
        <f t="shared" si="23"/>
        <v>103.37127528456465</v>
      </c>
      <c r="Y110" s="93">
        <f t="shared" si="24"/>
        <v>103.99918384003264</v>
      </c>
      <c r="Z110" s="15"/>
      <c r="AC110" s="97">
        <f t="shared" si="22"/>
        <v>8.1615996735706631E-4</v>
      </c>
    </row>
    <row r="111" spans="1:29" s="3" customFormat="1" ht="57" customHeight="1">
      <c r="A111" s="38" t="s">
        <v>133</v>
      </c>
      <c r="B111" s="48" t="s">
        <v>134</v>
      </c>
      <c r="C111" s="49" t="s">
        <v>125</v>
      </c>
      <c r="D111" s="38" t="s">
        <v>135</v>
      </c>
      <c r="E111" s="13" t="s">
        <v>270</v>
      </c>
      <c r="F111" s="13"/>
      <c r="G111" s="36">
        <v>765.9</v>
      </c>
      <c r="H111" s="36">
        <v>688.5</v>
      </c>
      <c r="I111" s="36">
        <v>813.8</v>
      </c>
      <c r="J111" s="36">
        <v>805.3</v>
      </c>
      <c r="K111" s="32">
        <f t="shared" si="16"/>
        <v>3073.5</v>
      </c>
      <c r="L111" s="103">
        <v>434.14</v>
      </c>
      <c r="M111" s="60">
        <v>434.14</v>
      </c>
      <c r="N111" s="103">
        <v>102.22</v>
      </c>
      <c r="O111" s="60">
        <v>106.31</v>
      </c>
      <c r="P111" s="33">
        <f t="shared" si="17"/>
        <v>254217.52799999996</v>
      </c>
      <c r="Q111" s="33">
        <f t="shared" si="18"/>
        <v>228526.91999999998</v>
      </c>
      <c r="R111" s="33">
        <f t="shared" si="19"/>
        <v>266788.05399999995</v>
      </c>
      <c r="S111" s="33">
        <f t="shared" si="20"/>
        <v>264001.49899999995</v>
      </c>
      <c r="T111" s="33">
        <f t="shared" si="21"/>
        <v>1013534.0009999998</v>
      </c>
      <c r="U111" s="52"/>
      <c r="V111" s="52"/>
      <c r="W111" s="52"/>
      <c r="X111" s="92">
        <f t="shared" si="23"/>
        <v>100</v>
      </c>
      <c r="Y111" s="93">
        <f t="shared" si="24"/>
        <v>104.00117393856389</v>
      </c>
      <c r="Z111" s="15"/>
      <c r="AC111" s="97">
        <f t="shared" si="22"/>
        <v>-1.1739385638946942E-3</v>
      </c>
    </row>
    <row r="112" spans="1:29" s="3" customFormat="1" ht="57" customHeight="1">
      <c r="A112" s="38" t="s">
        <v>137</v>
      </c>
      <c r="B112" s="48" t="s">
        <v>138</v>
      </c>
      <c r="C112" s="49" t="s">
        <v>125</v>
      </c>
      <c r="D112" s="38" t="s">
        <v>136</v>
      </c>
      <c r="E112" s="13" t="s">
        <v>270</v>
      </c>
      <c r="F112" s="13"/>
      <c r="G112" s="36">
        <v>8337.027</v>
      </c>
      <c r="H112" s="36">
        <v>8290.5960000000014</v>
      </c>
      <c r="I112" s="36">
        <v>8489.5529999999999</v>
      </c>
      <c r="J112" s="36">
        <v>8163.7440000000006</v>
      </c>
      <c r="K112" s="32">
        <f t="shared" si="16"/>
        <v>33280.92</v>
      </c>
      <c r="L112" s="103">
        <v>138.26</v>
      </c>
      <c r="M112" s="60">
        <v>138.26</v>
      </c>
      <c r="N112" s="103">
        <v>102.22</v>
      </c>
      <c r="O112" s="60">
        <v>106.31</v>
      </c>
      <c r="P112" s="33">
        <f t="shared" si="17"/>
        <v>300466.45307999995</v>
      </c>
      <c r="Q112" s="33">
        <f t="shared" si="18"/>
        <v>298793.07983999996</v>
      </c>
      <c r="R112" s="33">
        <f t="shared" si="19"/>
        <v>271241.21834999992</v>
      </c>
      <c r="S112" s="33">
        <f t="shared" si="20"/>
        <v>260831.62079999992</v>
      </c>
      <c r="T112" s="33">
        <f t="shared" si="21"/>
        <v>1131332.3720699998</v>
      </c>
      <c r="U112" s="52"/>
      <c r="V112" s="52"/>
      <c r="W112" s="52"/>
      <c r="X112" s="92">
        <f t="shared" si="23"/>
        <v>100</v>
      </c>
      <c r="Y112" s="93">
        <f t="shared" si="24"/>
        <v>104.00117393856389</v>
      </c>
      <c r="Z112" s="15"/>
      <c r="AC112" s="97">
        <f t="shared" si="22"/>
        <v>-1.1739385638946942E-3</v>
      </c>
    </row>
    <row r="113" spans="1:29" s="3" customFormat="1" ht="57" customHeight="1">
      <c r="A113" s="38" t="s">
        <v>137</v>
      </c>
      <c r="B113" s="48" t="s">
        <v>138</v>
      </c>
      <c r="C113" s="49" t="s">
        <v>125</v>
      </c>
      <c r="D113" s="38" t="s">
        <v>139</v>
      </c>
      <c r="E113" s="13" t="s">
        <v>270</v>
      </c>
      <c r="F113" s="13"/>
      <c r="G113" s="36">
        <v>19487.536</v>
      </c>
      <c r="H113" s="36">
        <v>18795.073999999997</v>
      </c>
      <c r="I113" s="36">
        <v>18649.353000000003</v>
      </c>
      <c r="J113" s="36">
        <v>19482.612000000001</v>
      </c>
      <c r="K113" s="32">
        <f t="shared" si="16"/>
        <v>76414.575000000012</v>
      </c>
      <c r="L113" s="103">
        <v>98.9</v>
      </c>
      <c r="M113" s="60">
        <v>101.55</v>
      </c>
      <c r="N113" s="103">
        <v>69.099999999999994</v>
      </c>
      <c r="O113" s="60">
        <v>71.87</v>
      </c>
      <c r="P113" s="33">
        <f t="shared" si="17"/>
        <v>580728.5728000002</v>
      </c>
      <c r="Q113" s="33">
        <f t="shared" si="18"/>
        <v>560093.20520000008</v>
      </c>
      <c r="R113" s="33">
        <f t="shared" si="19"/>
        <v>553512.79703999998</v>
      </c>
      <c r="S113" s="33">
        <f t="shared" si="20"/>
        <v>578243.92415999994</v>
      </c>
      <c r="T113" s="33">
        <f t="shared" si="21"/>
        <v>2272578.4992000004</v>
      </c>
      <c r="U113" s="52"/>
      <c r="V113" s="52"/>
      <c r="W113" s="52"/>
      <c r="X113" s="92">
        <f t="shared" si="23"/>
        <v>102.67947421638017</v>
      </c>
      <c r="Y113" s="93">
        <f t="shared" si="24"/>
        <v>104.00868306801738</v>
      </c>
      <c r="Z113" s="15"/>
      <c r="AC113" s="97">
        <f t="shared" si="22"/>
        <v>-8.6830680173761721E-3</v>
      </c>
    </row>
    <row r="114" spans="1:29" s="3" customFormat="1" ht="70.150000000000006" customHeight="1">
      <c r="A114" s="38">
        <v>2919007479</v>
      </c>
      <c r="B114" s="49" t="s">
        <v>264</v>
      </c>
      <c r="C114" s="49" t="s">
        <v>125</v>
      </c>
      <c r="D114" s="38" t="s">
        <v>262</v>
      </c>
      <c r="E114" s="13" t="s">
        <v>270</v>
      </c>
      <c r="F114" s="13"/>
      <c r="G114" s="36">
        <v>0</v>
      </c>
      <c r="H114" s="36">
        <v>0</v>
      </c>
      <c r="I114" s="36">
        <v>6764</v>
      </c>
      <c r="J114" s="36">
        <v>6764</v>
      </c>
      <c r="K114" s="32">
        <f t="shared" si="16"/>
        <v>13528</v>
      </c>
      <c r="L114" s="103">
        <v>62.61</v>
      </c>
      <c r="M114" s="60">
        <v>67.489999999999995</v>
      </c>
      <c r="N114" s="103">
        <v>62.61</v>
      </c>
      <c r="O114" s="60">
        <v>65.11</v>
      </c>
      <c r="P114" s="33">
        <f t="shared" si="17"/>
        <v>0</v>
      </c>
      <c r="Q114" s="33">
        <f t="shared" si="18"/>
        <v>0</v>
      </c>
      <c r="R114" s="33">
        <f t="shared" si="19"/>
        <v>16098.319999999969</v>
      </c>
      <c r="S114" s="33">
        <f t="shared" si="20"/>
        <v>16098.319999999969</v>
      </c>
      <c r="T114" s="33">
        <f t="shared" si="21"/>
        <v>32196.639999999938</v>
      </c>
      <c r="U114" s="52"/>
      <c r="V114" s="52"/>
      <c r="W114" s="52"/>
      <c r="X114" s="92">
        <f t="shared" si="23"/>
        <v>107.79428206356812</v>
      </c>
      <c r="Y114" s="93">
        <f t="shared" si="24"/>
        <v>103.99297236863121</v>
      </c>
      <c r="Z114" s="15"/>
      <c r="AC114" s="97">
        <f t="shared" si="22"/>
        <v>7.0276313687855918E-3</v>
      </c>
    </row>
    <row r="115" spans="1:29" s="3" customFormat="1" ht="10.5" customHeight="1">
      <c r="A115" s="38"/>
      <c r="B115" s="48"/>
      <c r="C115" s="49"/>
      <c r="D115" s="38"/>
      <c r="E115" s="13"/>
      <c r="F115" s="13"/>
      <c r="G115" s="36"/>
      <c r="H115" s="57"/>
      <c r="I115" s="57"/>
      <c r="J115" s="57"/>
      <c r="K115" s="32"/>
      <c r="L115" s="103"/>
      <c r="M115" s="60"/>
      <c r="N115" s="103"/>
      <c r="O115" s="60"/>
      <c r="P115" s="33"/>
      <c r="Q115" s="33"/>
      <c r="R115" s="33"/>
      <c r="S115" s="33"/>
      <c r="T115" s="33"/>
      <c r="U115" s="52"/>
      <c r="V115" s="52"/>
      <c r="W115" s="52"/>
      <c r="X115" s="92" t="e">
        <f t="shared" si="23"/>
        <v>#DIV/0!</v>
      </c>
      <c r="Y115" s="93" t="e">
        <f t="shared" si="24"/>
        <v>#DIV/0!</v>
      </c>
      <c r="Z115" s="15"/>
      <c r="AC115" s="97" t="e">
        <f t="shared" ref="AC115" si="25">104-Y115</f>
        <v>#DIV/0!</v>
      </c>
    </row>
    <row r="116" spans="1:29" s="3" customFormat="1" ht="51.75" customHeight="1">
      <c r="A116" s="38" t="s">
        <v>142</v>
      </c>
      <c r="B116" s="48" t="s">
        <v>143</v>
      </c>
      <c r="C116" s="49" t="s">
        <v>140</v>
      </c>
      <c r="D116" s="38" t="s">
        <v>141</v>
      </c>
      <c r="E116" s="13" t="s">
        <v>270</v>
      </c>
      <c r="F116" s="13" t="s">
        <v>293</v>
      </c>
      <c r="G116" s="36">
        <v>16693.326000000001</v>
      </c>
      <c r="H116" s="36">
        <v>22685.004000000001</v>
      </c>
      <c r="I116" s="36">
        <v>16678.5</v>
      </c>
      <c r="J116" s="36">
        <v>16678.5</v>
      </c>
      <c r="K116" s="32">
        <f t="shared" si="16"/>
        <v>72735.33</v>
      </c>
      <c r="L116" s="103">
        <v>99.74</v>
      </c>
      <c r="M116" s="60">
        <v>101.45196</v>
      </c>
      <c r="N116" s="103">
        <v>35.590000000000003</v>
      </c>
      <c r="O116" s="60">
        <v>37.013600000000004</v>
      </c>
      <c r="P116" s="33">
        <f t="shared" si="17"/>
        <v>1070876.8628999998</v>
      </c>
      <c r="Q116" s="33">
        <f t="shared" si="18"/>
        <v>1455243.0066</v>
      </c>
      <c r="R116" s="33">
        <f t="shared" si="19"/>
        <v>1074735.1872599998</v>
      </c>
      <c r="S116" s="33">
        <f t="shared" si="20"/>
        <v>1074735.1872599998</v>
      </c>
      <c r="T116" s="33">
        <f t="shared" si="21"/>
        <v>4675590.2440200001</v>
      </c>
      <c r="U116" s="52"/>
      <c r="V116" s="52"/>
      <c r="W116" s="52"/>
      <c r="X116" s="92">
        <f t="shared" si="23"/>
        <v>101.71642269901746</v>
      </c>
      <c r="Y116" s="93">
        <f t="shared" si="24"/>
        <v>104</v>
      </c>
      <c r="Z116" s="15"/>
      <c r="AC116" s="97">
        <f t="shared" si="22"/>
        <v>0</v>
      </c>
    </row>
    <row r="117" spans="1:29" s="3" customFormat="1" ht="51.75" customHeight="1">
      <c r="A117" s="38" t="s">
        <v>55</v>
      </c>
      <c r="B117" s="48" t="s">
        <v>56</v>
      </c>
      <c r="C117" s="49" t="s">
        <v>140</v>
      </c>
      <c r="D117" s="38" t="s">
        <v>141</v>
      </c>
      <c r="E117" s="13" t="s">
        <v>270</v>
      </c>
      <c r="F117" s="13"/>
      <c r="G117" s="36">
        <v>2581.5250000000001</v>
      </c>
      <c r="H117" s="36">
        <v>2520.5920000000001</v>
      </c>
      <c r="I117" s="36">
        <v>2459.9520000000002</v>
      </c>
      <c r="J117" s="36">
        <v>2640.4279999999999</v>
      </c>
      <c r="K117" s="32">
        <f t="shared" si="16"/>
        <v>10202.496999999999</v>
      </c>
      <c r="L117" s="103">
        <v>46.55</v>
      </c>
      <c r="M117" s="60">
        <v>46.55</v>
      </c>
      <c r="N117" s="103">
        <v>29.85</v>
      </c>
      <c r="O117" s="60">
        <v>31.044000000000004</v>
      </c>
      <c r="P117" s="33">
        <f t="shared" si="17"/>
        <v>43111.467499999992</v>
      </c>
      <c r="Q117" s="33">
        <f t="shared" si="18"/>
        <v>42093.886399999988</v>
      </c>
      <c r="R117" s="33">
        <f t="shared" si="19"/>
        <v>38144.015711999986</v>
      </c>
      <c r="S117" s="33">
        <f t="shared" si="20"/>
        <v>40942.476567999984</v>
      </c>
      <c r="T117" s="33">
        <f t="shared" si="21"/>
        <v>164291.84617999996</v>
      </c>
      <c r="U117" s="52"/>
      <c r="V117" s="52"/>
      <c r="W117" s="52"/>
      <c r="X117" s="92">
        <f t="shared" si="23"/>
        <v>100</v>
      </c>
      <c r="Y117" s="93">
        <f t="shared" si="24"/>
        <v>104</v>
      </c>
      <c r="Z117" s="15"/>
      <c r="AC117" s="97">
        <f t="shared" si="22"/>
        <v>0</v>
      </c>
    </row>
    <row r="118" spans="1:29" s="3" customFormat="1" ht="51.75" customHeight="1">
      <c r="A118" s="38" t="s">
        <v>142</v>
      </c>
      <c r="B118" s="48" t="s">
        <v>143</v>
      </c>
      <c r="C118" s="49" t="s">
        <v>140</v>
      </c>
      <c r="D118" s="38" t="s">
        <v>144</v>
      </c>
      <c r="E118" s="13" t="s">
        <v>270</v>
      </c>
      <c r="F118" s="13"/>
      <c r="G118" s="36">
        <v>8290.14</v>
      </c>
      <c r="H118" s="36">
        <v>7183.5830000000005</v>
      </c>
      <c r="I118" s="36">
        <v>8950</v>
      </c>
      <c r="J118" s="36">
        <v>8950</v>
      </c>
      <c r="K118" s="32">
        <f t="shared" si="16"/>
        <v>33373.722999999998</v>
      </c>
      <c r="L118" s="103">
        <v>76.650000000000006</v>
      </c>
      <c r="M118" s="60">
        <v>78.971419999999966</v>
      </c>
      <c r="N118" s="103">
        <v>31.92</v>
      </c>
      <c r="O118" s="60">
        <v>33.196800000000003</v>
      </c>
      <c r="P118" s="33">
        <f t="shared" si="17"/>
        <v>370817.96220000001</v>
      </c>
      <c r="Q118" s="33">
        <f t="shared" si="18"/>
        <v>321321.66759000003</v>
      </c>
      <c r="R118" s="33">
        <f t="shared" si="19"/>
        <v>409682.8489999997</v>
      </c>
      <c r="S118" s="33">
        <f t="shared" si="20"/>
        <v>409682.8489999997</v>
      </c>
      <c r="T118" s="33">
        <f t="shared" si="21"/>
        <v>1511505.3277899993</v>
      </c>
      <c r="U118" s="52"/>
      <c r="V118" s="52"/>
      <c r="W118" s="52"/>
      <c r="X118" s="92">
        <f t="shared" si="23"/>
        <v>103.02859752120021</v>
      </c>
      <c r="Y118" s="93">
        <f t="shared" si="24"/>
        <v>104</v>
      </c>
      <c r="Z118" s="15"/>
      <c r="AC118" s="97">
        <f t="shared" si="22"/>
        <v>0</v>
      </c>
    </row>
    <row r="119" spans="1:29" s="3" customFormat="1" ht="51.75" customHeight="1">
      <c r="A119" s="38" t="s">
        <v>146</v>
      </c>
      <c r="B119" s="48" t="s">
        <v>147</v>
      </c>
      <c r="C119" s="49" t="s">
        <v>140</v>
      </c>
      <c r="D119" s="38" t="s">
        <v>145</v>
      </c>
      <c r="E119" s="13" t="s">
        <v>270</v>
      </c>
      <c r="F119" s="13"/>
      <c r="G119" s="36">
        <v>1260</v>
      </c>
      <c r="H119" s="36">
        <v>1260</v>
      </c>
      <c r="I119" s="36">
        <v>1260</v>
      </c>
      <c r="J119" s="36">
        <v>1260</v>
      </c>
      <c r="K119" s="32">
        <f t="shared" si="16"/>
        <v>5040</v>
      </c>
      <c r="L119" s="103">
        <v>301.52</v>
      </c>
      <c r="M119" s="60">
        <v>301.52</v>
      </c>
      <c r="N119" s="103">
        <v>80.591666666666669</v>
      </c>
      <c r="O119" s="60">
        <v>83.815333333333342</v>
      </c>
      <c r="P119" s="33">
        <f t="shared" si="17"/>
        <v>278369.69999999995</v>
      </c>
      <c r="Q119" s="33">
        <f t="shared" si="18"/>
        <v>278369.69999999995</v>
      </c>
      <c r="R119" s="33">
        <f t="shared" si="19"/>
        <v>274307.87999999995</v>
      </c>
      <c r="S119" s="33">
        <f t="shared" si="20"/>
        <v>274307.87999999995</v>
      </c>
      <c r="T119" s="33">
        <f t="shared" si="21"/>
        <v>1105355.1599999997</v>
      </c>
      <c r="U119" s="52"/>
      <c r="V119" s="52"/>
      <c r="W119" s="52"/>
      <c r="X119" s="92">
        <f t="shared" si="23"/>
        <v>100</v>
      </c>
      <c r="Y119" s="93">
        <f t="shared" si="24"/>
        <v>104</v>
      </c>
      <c r="Z119" s="15"/>
      <c r="AC119" s="97">
        <f t="shared" si="22"/>
        <v>0</v>
      </c>
    </row>
    <row r="120" spans="1:29" s="3" customFormat="1" ht="51.75" customHeight="1">
      <c r="A120" s="38" t="s">
        <v>149</v>
      </c>
      <c r="B120" s="48" t="s">
        <v>150</v>
      </c>
      <c r="C120" s="49" t="s">
        <v>140</v>
      </c>
      <c r="D120" s="38" t="s">
        <v>148</v>
      </c>
      <c r="E120" s="13" t="s">
        <v>270</v>
      </c>
      <c r="F120" s="13"/>
      <c r="G120" s="36">
        <v>69503.254000000001</v>
      </c>
      <c r="H120" s="36">
        <v>65422.506999999998</v>
      </c>
      <c r="I120" s="36">
        <v>73989.555999999997</v>
      </c>
      <c r="J120" s="36">
        <v>60302.317000000003</v>
      </c>
      <c r="K120" s="32">
        <f t="shared" si="16"/>
        <v>269217.63399999996</v>
      </c>
      <c r="L120" s="103">
        <v>74.67</v>
      </c>
      <c r="M120" s="60">
        <v>78.790300000000016</v>
      </c>
      <c r="N120" s="103">
        <v>47.740500000000004</v>
      </c>
      <c r="O120" s="60">
        <v>49.650120000000008</v>
      </c>
      <c r="P120" s="33">
        <f t="shared" si="17"/>
        <v>1871687.8785929999</v>
      </c>
      <c r="Q120" s="33">
        <f t="shared" si="18"/>
        <v>1761795.4022564997</v>
      </c>
      <c r="R120" s="33">
        <f t="shared" si="19"/>
        <v>2156068.9799600807</v>
      </c>
      <c r="S120" s="33">
        <f t="shared" si="20"/>
        <v>1757220.3717970606</v>
      </c>
      <c r="T120" s="33">
        <f t="shared" si="21"/>
        <v>7546772.6326066405</v>
      </c>
      <c r="U120" s="52"/>
      <c r="V120" s="52"/>
      <c r="W120" s="52"/>
      <c r="X120" s="92">
        <f t="shared" si="23"/>
        <v>105.51801258872374</v>
      </c>
      <c r="Y120" s="93">
        <f t="shared" si="24"/>
        <v>104</v>
      </c>
      <c r="Z120" s="15"/>
      <c r="AC120" s="97">
        <f t="shared" si="22"/>
        <v>0</v>
      </c>
    </row>
    <row r="121" spans="1:29" s="3" customFormat="1" ht="63.75" customHeight="1">
      <c r="A121" s="38" t="s">
        <v>152</v>
      </c>
      <c r="B121" s="48" t="s">
        <v>153</v>
      </c>
      <c r="C121" s="49" t="s">
        <v>140</v>
      </c>
      <c r="D121" s="38" t="s">
        <v>423</v>
      </c>
      <c r="E121" s="13" t="s">
        <v>270</v>
      </c>
      <c r="F121" s="13"/>
      <c r="G121" s="36">
        <v>0</v>
      </c>
      <c r="H121" s="36">
        <v>0</v>
      </c>
      <c r="I121" s="36">
        <v>42921.5</v>
      </c>
      <c r="J121" s="36">
        <v>42921.5</v>
      </c>
      <c r="K121" s="32">
        <f t="shared" si="16"/>
        <v>85843</v>
      </c>
      <c r="L121" s="103">
        <v>26.45</v>
      </c>
      <c r="M121" s="60">
        <v>30.1</v>
      </c>
      <c r="N121" s="103">
        <v>26.45</v>
      </c>
      <c r="O121" s="60">
        <f>N121*1.04</f>
        <v>27.507999999999999</v>
      </c>
      <c r="P121" s="33">
        <f t="shared" si="17"/>
        <v>0</v>
      </c>
      <c r="Q121" s="33">
        <f t="shared" si="18"/>
        <v>0</v>
      </c>
      <c r="R121" s="33">
        <f t="shared" si="19"/>
        <v>111252.52800000009</v>
      </c>
      <c r="S121" s="33">
        <f t="shared" si="20"/>
        <v>111252.52800000009</v>
      </c>
      <c r="T121" s="33">
        <f t="shared" si="21"/>
        <v>222505.05600000019</v>
      </c>
      <c r="U121" s="52"/>
      <c r="V121" s="52"/>
      <c r="W121" s="52"/>
      <c r="X121" s="92">
        <f t="shared" si="23"/>
        <v>113.79962192816635</v>
      </c>
      <c r="Y121" s="93">
        <f t="shared" si="24"/>
        <v>104</v>
      </c>
      <c r="Z121" s="15"/>
      <c r="AC121" s="97">
        <f t="shared" si="22"/>
        <v>0</v>
      </c>
    </row>
    <row r="122" spans="1:29" s="3" customFormat="1" ht="51.75" customHeight="1">
      <c r="A122" s="38" t="s">
        <v>152</v>
      </c>
      <c r="B122" s="48" t="s">
        <v>153</v>
      </c>
      <c r="C122" s="49" t="s">
        <v>140</v>
      </c>
      <c r="D122" s="38" t="s">
        <v>151</v>
      </c>
      <c r="E122" s="13" t="s">
        <v>270</v>
      </c>
      <c r="F122" s="13"/>
      <c r="G122" s="36">
        <v>5140.393</v>
      </c>
      <c r="H122" s="36">
        <v>5089.1109999999999</v>
      </c>
      <c r="I122" s="36">
        <v>5147.46</v>
      </c>
      <c r="J122" s="36">
        <v>5093.04</v>
      </c>
      <c r="K122" s="32">
        <f t="shared" si="16"/>
        <v>20470.004000000001</v>
      </c>
      <c r="L122" s="103">
        <v>121.84</v>
      </c>
      <c r="M122" s="60">
        <v>131.34352000000001</v>
      </c>
      <c r="N122" s="103">
        <v>83.012799999999999</v>
      </c>
      <c r="O122" s="60">
        <v>86.333312000000006</v>
      </c>
      <c r="P122" s="33">
        <f t="shared" si="17"/>
        <v>199587.06708960002</v>
      </c>
      <c r="Q122" s="33">
        <f t="shared" si="18"/>
        <v>197595.93061920002</v>
      </c>
      <c r="R122" s="33">
        <f t="shared" si="19"/>
        <v>231688.24527168003</v>
      </c>
      <c r="S122" s="33">
        <f t="shared" si="20"/>
        <v>229238.78975232004</v>
      </c>
      <c r="T122" s="33">
        <f t="shared" si="21"/>
        <v>858110.03273280011</v>
      </c>
      <c r="U122" s="52"/>
      <c r="V122" s="52"/>
      <c r="W122" s="52"/>
      <c r="X122" s="92">
        <f t="shared" si="23"/>
        <v>107.80000000000001</v>
      </c>
      <c r="Y122" s="93">
        <f t="shared" si="24"/>
        <v>104</v>
      </c>
      <c r="Z122" s="15"/>
      <c r="AC122" s="97">
        <f t="shared" si="22"/>
        <v>0</v>
      </c>
    </row>
    <row r="123" spans="1:29" s="3" customFormat="1" ht="51.75" customHeight="1">
      <c r="A123" s="38" t="s">
        <v>152</v>
      </c>
      <c r="B123" s="48" t="s">
        <v>153</v>
      </c>
      <c r="C123" s="49" t="s">
        <v>140</v>
      </c>
      <c r="D123" s="38" t="s">
        <v>154</v>
      </c>
      <c r="E123" s="13" t="s">
        <v>270</v>
      </c>
      <c r="F123" s="13"/>
      <c r="G123" s="36">
        <v>567.74</v>
      </c>
      <c r="H123" s="36">
        <v>427.01</v>
      </c>
      <c r="I123" s="36">
        <v>512.03</v>
      </c>
      <c r="J123" s="36">
        <v>545.28</v>
      </c>
      <c r="K123" s="32">
        <f t="shared" si="16"/>
        <v>2052.06</v>
      </c>
      <c r="L123" s="103">
        <v>201.99</v>
      </c>
      <c r="M123" s="60">
        <v>217.74522000000002</v>
      </c>
      <c r="N123" s="103">
        <v>75.337496000000016</v>
      </c>
      <c r="O123" s="60">
        <v>78.350995840000024</v>
      </c>
      <c r="P123" s="33">
        <f t="shared" si="17"/>
        <v>71905.692620959991</v>
      </c>
      <c r="Q123" s="33">
        <f t="shared" si="18"/>
        <v>54081.885733039999</v>
      </c>
      <c r="R123" s="33">
        <f t="shared" si="19"/>
        <v>71374.024596644798</v>
      </c>
      <c r="S123" s="33">
        <f t="shared" si="20"/>
        <v>76008.882549964794</v>
      </c>
      <c r="T123" s="33">
        <f t="shared" si="21"/>
        <v>273370.48550060962</v>
      </c>
      <c r="U123" s="52"/>
      <c r="V123" s="52"/>
      <c r="W123" s="52"/>
      <c r="X123" s="92">
        <f t="shared" si="23"/>
        <v>107.80000000000001</v>
      </c>
      <c r="Y123" s="93">
        <f t="shared" si="24"/>
        <v>104</v>
      </c>
      <c r="Z123" s="15"/>
      <c r="AC123" s="97">
        <f t="shared" si="22"/>
        <v>0</v>
      </c>
    </row>
    <row r="124" spans="1:29" s="3" customFormat="1" ht="51.75" customHeight="1">
      <c r="A124" s="38">
        <v>2920011448</v>
      </c>
      <c r="B124" s="48" t="s">
        <v>153</v>
      </c>
      <c r="C124" s="49" t="s">
        <v>140</v>
      </c>
      <c r="D124" s="38" t="s">
        <v>321</v>
      </c>
      <c r="E124" s="13" t="s">
        <v>270</v>
      </c>
      <c r="F124" s="13" t="s">
        <v>384</v>
      </c>
      <c r="G124" s="36">
        <v>543.75</v>
      </c>
      <c r="H124" s="36">
        <v>543.75</v>
      </c>
      <c r="I124" s="36">
        <v>543.75</v>
      </c>
      <c r="J124" s="36">
        <v>543.75</v>
      </c>
      <c r="K124" s="32">
        <f t="shared" si="16"/>
        <v>2175</v>
      </c>
      <c r="L124" s="103">
        <v>199.32</v>
      </c>
      <c r="M124" s="60">
        <v>214.86695999999995</v>
      </c>
      <c r="N124" s="103">
        <v>77.490608000000009</v>
      </c>
      <c r="O124" s="60">
        <v>80.590232320000013</v>
      </c>
      <c r="P124" s="33">
        <f t="shared" si="17"/>
        <v>66244.731899999984</v>
      </c>
      <c r="Q124" s="33">
        <f t="shared" si="18"/>
        <v>66244.731899999984</v>
      </c>
      <c r="R124" s="33">
        <f t="shared" si="19"/>
        <v>73012.970675999968</v>
      </c>
      <c r="S124" s="33">
        <f t="shared" si="20"/>
        <v>73012.970675999968</v>
      </c>
      <c r="T124" s="33">
        <f t="shared" si="21"/>
        <v>278515.4051519999</v>
      </c>
      <c r="U124" s="52"/>
      <c r="V124" s="52"/>
      <c r="W124" s="52"/>
      <c r="X124" s="92">
        <f t="shared" si="23"/>
        <v>107.79999999999998</v>
      </c>
      <c r="Y124" s="93">
        <f t="shared" si="24"/>
        <v>104</v>
      </c>
      <c r="Z124" s="15"/>
      <c r="AC124" s="97">
        <f t="shared" si="22"/>
        <v>0</v>
      </c>
    </row>
    <row r="125" spans="1:29" s="3" customFormat="1" ht="51.75" customHeight="1">
      <c r="A125" s="38" t="s">
        <v>156</v>
      </c>
      <c r="B125" s="48" t="s">
        <v>157</v>
      </c>
      <c r="C125" s="49" t="s">
        <v>140</v>
      </c>
      <c r="D125" s="38" t="s">
        <v>155</v>
      </c>
      <c r="E125" s="13" t="s">
        <v>270</v>
      </c>
      <c r="F125" s="13"/>
      <c r="G125" s="36">
        <v>65979.013999999996</v>
      </c>
      <c r="H125" s="36">
        <v>59227.919000000002</v>
      </c>
      <c r="I125" s="36">
        <v>50062.7</v>
      </c>
      <c r="J125" s="36">
        <v>60674.368000000002</v>
      </c>
      <c r="K125" s="32">
        <f t="shared" si="16"/>
        <v>235944.00099999999</v>
      </c>
      <c r="L125" s="103">
        <v>39.65</v>
      </c>
      <c r="M125" s="60">
        <v>40.986789999999992</v>
      </c>
      <c r="N125" s="103">
        <v>31.92</v>
      </c>
      <c r="O125" s="60">
        <v>33.196800000000003</v>
      </c>
      <c r="P125" s="33">
        <f t="shared" si="17"/>
        <v>510017.77821999975</v>
      </c>
      <c r="Q125" s="33">
        <f t="shared" si="18"/>
        <v>457831.81386999984</v>
      </c>
      <c r="R125" s="33">
        <f t="shared" si="19"/>
        <v>389987.93237299944</v>
      </c>
      <c r="S125" s="33">
        <f t="shared" si="20"/>
        <v>472652.71997631935</v>
      </c>
      <c r="T125" s="33">
        <f t="shared" si="21"/>
        <v>1830490.2444393183</v>
      </c>
      <c r="U125" s="52"/>
      <c r="V125" s="52"/>
      <c r="W125" s="52"/>
      <c r="X125" s="92">
        <f t="shared" si="23"/>
        <v>103.37147540983605</v>
      </c>
      <c r="Y125" s="93">
        <f t="shared" si="24"/>
        <v>104</v>
      </c>
      <c r="Z125" s="15"/>
      <c r="AC125" s="97">
        <f t="shared" si="22"/>
        <v>0</v>
      </c>
    </row>
    <row r="126" spans="1:29" s="3" customFormat="1" ht="10.5" customHeight="1">
      <c r="A126" s="38"/>
      <c r="B126" s="48"/>
      <c r="C126" s="49"/>
      <c r="D126" s="38"/>
      <c r="E126" s="13"/>
      <c r="F126" s="13"/>
      <c r="G126" s="36"/>
      <c r="H126" s="57"/>
      <c r="I126" s="57"/>
      <c r="J126" s="57"/>
      <c r="K126" s="32"/>
      <c r="L126" s="103"/>
      <c r="M126" s="60"/>
      <c r="N126" s="103"/>
      <c r="O126" s="60"/>
      <c r="P126" s="33"/>
      <c r="Q126" s="33"/>
      <c r="R126" s="33"/>
      <c r="S126" s="33"/>
      <c r="T126" s="33"/>
      <c r="U126" s="52"/>
      <c r="V126" s="52"/>
      <c r="W126" s="52"/>
      <c r="X126" s="92" t="e">
        <f t="shared" si="23"/>
        <v>#DIV/0!</v>
      </c>
      <c r="Y126" s="93" t="e">
        <f t="shared" si="24"/>
        <v>#DIV/0!</v>
      </c>
      <c r="Z126" s="15"/>
      <c r="AC126" s="97" t="e">
        <f t="shared" si="22"/>
        <v>#DIV/0!</v>
      </c>
    </row>
    <row r="127" spans="1:29" s="3" customFormat="1" ht="49.5" customHeight="1">
      <c r="A127" s="38" t="s">
        <v>159</v>
      </c>
      <c r="B127" s="48" t="s">
        <v>160</v>
      </c>
      <c r="C127" s="49" t="s">
        <v>158</v>
      </c>
      <c r="D127" s="38" t="s">
        <v>350</v>
      </c>
      <c r="E127" s="13" t="s">
        <v>270</v>
      </c>
      <c r="F127" s="13" t="s">
        <v>298</v>
      </c>
      <c r="G127" s="36">
        <v>3996</v>
      </c>
      <c r="H127" s="36">
        <v>3897</v>
      </c>
      <c r="I127" s="36">
        <v>3756</v>
      </c>
      <c r="J127" s="36">
        <v>3909</v>
      </c>
      <c r="K127" s="32">
        <f t="shared" si="16"/>
        <v>15558</v>
      </c>
      <c r="L127" s="103">
        <v>263.88</v>
      </c>
      <c r="M127" s="60">
        <v>296.77</v>
      </c>
      <c r="N127" s="103">
        <v>25.67</v>
      </c>
      <c r="O127" s="60">
        <v>26.7</v>
      </c>
      <c r="P127" s="33">
        <f t="shared" si="17"/>
        <v>951887.15999999992</v>
      </c>
      <c r="Q127" s="33">
        <f t="shared" si="18"/>
        <v>928304.36999999988</v>
      </c>
      <c r="R127" s="33">
        <f t="shared" si="19"/>
        <v>1014382.9199999999</v>
      </c>
      <c r="S127" s="33">
        <f t="shared" si="20"/>
        <v>1055703.6299999999</v>
      </c>
      <c r="T127" s="33">
        <f t="shared" si="21"/>
        <v>3950278.0799999996</v>
      </c>
      <c r="U127" s="52"/>
      <c r="V127" s="52"/>
      <c r="W127" s="52"/>
      <c r="X127" s="92">
        <f t="shared" si="23"/>
        <v>112.46399878732758</v>
      </c>
      <c r="Y127" s="93">
        <f t="shared" si="24"/>
        <v>104.01246591351772</v>
      </c>
      <c r="Z127" s="15"/>
      <c r="AC127" s="97">
        <f t="shared" si="22"/>
        <v>-1.2465913517715421E-2</v>
      </c>
    </row>
    <row r="128" spans="1:29" s="3" customFormat="1" ht="66" customHeight="1">
      <c r="A128" s="38" t="s">
        <v>159</v>
      </c>
      <c r="B128" s="48" t="s">
        <v>160</v>
      </c>
      <c r="C128" s="49" t="s">
        <v>158</v>
      </c>
      <c r="D128" s="38" t="s">
        <v>351</v>
      </c>
      <c r="E128" s="13" t="s">
        <v>270</v>
      </c>
      <c r="F128" s="13" t="s">
        <v>298</v>
      </c>
      <c r="G128" s="36">
        <v>3375</v>
      </c>
      <c r="H128" s="36">
        <v>3280</v>
      </c>
      <c r="I128" s="36">
        <v>3178</v>
      </c>
      <c r="J128" s="36">
        <v>3350</v>
      </c>
      <c r="K128" s="32">
        <f t="shared" si="16"/>
        <v>13183</v>
      </c>
      <c r="L128" s="103">
        <v>81.37</v>
      </c>
      <c r="M128" s="60">
        <v>91.28</v>
      </c>
      <c r="N128" s="103">
        <v>25.79</v>
      </c>
      <c r="O128" s="60">
        <v>26.8216</v>
      </c>
      <c r="P128" s="33">
        <f t="shared" si="17"/>
        <v>187582.50000000003</v>
      </c>
      <c r="Q128" s="33">
        <f t="shared" si="18"/>
        <v>182302.40000000002</v>
      </c>
      <c r="R128" s="33">
        <f t="shared" si="19"/>
        <v>204848.79519999999</v>
      </c>
      <c r="S128" s="33">
        <f t="shared" si="20"/>
        <v>215935.63999999998</v>
      </c>
      <c r="T128" s="33">
        <f t="shared" si="21"/>
        <v>790669.33519999997</v>
      </c>
      <c r="U128" s="52"/>
      <c r="V128" s="52"/>
      <c r="W128" s="52"/>
      <c r="X128" s="92">
        <f t="shared" si="23"/>
        <v>112.17893572569744</v>
      </c>
      <c r="Y128" s="93">
        <f t="shared" si="24"/>
        <v>104</v>
      </c>
      <c r="Z128" s="15"/>
      <c r="AC128" s="97">
        <f t="shared" si="22"/>
        <v>0</v>
      </c>
    </row>
    <row r="129" spans="1:29" s="3" customFormat="1" ht="49.5" customHeight="1">
      <c r="A129" s="38" t="s">
        <v>159</v>
      </c>
      <c r="B129" s="48" t="s">
        <v>160</v>
      </c>
      <c r="C129" s="49" t="s">
        <v>158</v>
      </c>
      <c r="D129" s="38" t="s">
        <v>352</v>
      </c>
      <c r="E129" s="13" t="s">
        <v>270</v>
      </c>
      <c r="F129" s="13" t="s">
        <v>298</v>
      </c>
      <c r="G129" s="36">
        <v>4661</v>
      </c>
      <c r="H129" s="36">
        <v>4585</v>
      </c>
      <c r="I129" s="36">
        <v>4488</v>
      </c>
      <c r="J129" s="36">
        <v>4677</v>
      </c>
      <c r="K129" s="32">
        <f t="shared" si="16"/>
        <v>18411</v>
      </c>
      <c r="L129" s="103">
        <v>126.66</v>
      </c>
      <c r="M129" s="60">
        <v>145.84</v>
      </c>
      <c r="N129" s="103">
        <v>34.94</v>
      </c>
      <c r="O129" s="60">
        <v>36.337600000000002</v>
      </c>
      <c r="P129" s="33">
        <f t="shared" si="17"/>
        <v>427506.92</v>
      </c>
      <c r="Q129" s="33">
        <f t="shared" si="18"/>
        <v>420536.2</v>
      </c>
      <c r="R129" s="33">
        <f t="shared" si="19"/>
        <v>491446.77119999996</v>
      </c>
      <c r="S129" s="33">
        <f t="shared" si="20"/>
        <v>512142.72479999997</v>
      </c>
      <c r="T129" s="33">
        <f t="shared" si="21"/>
        <v>1851632.6159999999</v>
      </c>
      <c r="U129" s="52"/>
      <c r="V129" s="52"/>
      <c r="W129" s="52"/>
      <c r="X129" s="92">
        <f t="shared" si="23"/>
        <v>115.14290225801358</v>
      </c>
      <c r="Y129" s="93">
        <f t="shared" si="24"/>
        <v>104</v>
      </c>
      <c r="Z129" s="15"/>
      <c r="AC129" s="97">
        <f t="shared" si="22"/>
        <v>0</v>
      </c>
    </row>
    <row r="130" spans="1:29" s="3" customFormat="1" ht="49.5" customHeight="1">
      <c r="A130" s="38" t="s">
        <v>161</v>
      </c>
      <c r="B130" s="48" t="s">
        <v>162</v>
      </c>
      <c r="C130" s="49" t="s">
        <v>158</v>
      </c>
      <c r="D130" s="38" t="s">
        <v>353</v>
      </c>
      <c r="E130" s="13" t="s">
        <v>270</v>
      </c>
      <c r="F130" s="13" t="s">
        <v>302</v>
      </c>
      <c r="G130" s="36">
        <v>6032.54</v>
      </c>
      <c r="H130" s="36">
        <v>6058.72</v>
      </c>
      <c r="I130" s="36">
        <v>4936.71</v>
      </c>
      <c r="J130" s="36">
        <v>5068.5</v>
      </c>
      <c r="K130" s="32">
        <f t="shared" si="16"/>
        <v>22096.47</v>
      </c>
      <c r="L130" s="103">
        <v>129.77000000000001</v>
      </c>
      <c r="M130" s="60">
        <v>135.01</v>
      </c>
      <c r="N130" s="103">
        <v>24.67</v>
      </c>
      <c r="O130" s="60">
        <v>25.656800000000004</v>
      </c>
      <c r="P130" s="33">
        <f t="shared" si="17"/>
        <v>634019.95400000003</v>
      </c>
      <c r="Q130" s="33">
        <f t="shared" si="18"/>
        <v>636771.47200000007</v>
      </c>
      <c r="R130" s="33">
        <f t="shared" si="19"/>
        <v>539845.03597199998</v>
      </c>
      <c r="S130" s="33">
        <f t="shared" si="20"/>
        <v>554256.69419999991</v>
      </c>
      <c r="T130" s="33">
        <f t="shared" si="21"/>
        <v>2364893.1561719999</v>
      </c>
      <c r="U130" s="52"/>
      <c r="V130" s="52"/>
      <c r="W130" s="52"/>
      <c r="X130" s="92">
        <f t="shared" si="23"/>
        <v>104.03791323110116</v>
      </c>
      <c r="Y130" s="93">
        <f t="shared" si="24"/>
        <v>104</v>
      </c>
      <c r="Z130" s="15"/>
      <c r="AC130" s="97">
        <f t="shared" si="22"/>
        <v>0</v>
      </c>
    </row>
    <row r="131" spans="1:29" s="3" customFormat="1" ht="49.5" customHeight="1">
      <c r="A131" s="38" t="s">
        <v>163</v>
      </c>
      <c r="B131" s="48" t="s">
        <v>164</v>
      </c>
      <c r="C131" s="49" t="s">
        <v>158</v>
      </c>
      <c r="D131" s="38" t="s">
        <v>354</v>
      </c>
      <c r="E131" s="13" t="s">
        <v>270</v>
      </c>
      <c r="F131" s="13"/>
      <c r="G131" s="36">
        <v>31123.906999999999</v>
      </c>
      <c r="H131" s="36">
        <v>31495.370999999999</v>
      </c>
      <c r="I131" s="36">
        <v>31990</v>
      </c>
      <c r="J131" s="36">
        <v>31990</v>
      </c>
      <c r="K131" s="32">
        <f t="shared" si="16"/>
        <v>126599.27799999999</v>
      </c>
      <c r="L131" s="103">
        <v>151.33000000000001</v>
      </c>
      <c r="M131" s="60">
        <v>158.19848999999996</v>
      </c>
      <c r="N131" s="103">
        <v>37.162399999999998</v>
      </c>
      <c r="O131" s="60">
        <v>38.648896000000001</v>
      </c>
      <c r="P131" s="33">
        <f t="shared" si="17"/>
        <v>3553341.7648132006</v>
      </c>
      <c r="Q131" s="33">
        <f t="shared" si="18"/>
        <v>3595750.9181796005</v>
      </c>
      <c r="R131" s="33">
        <f t="shared" si="19"/>
        <v>3824391.5120599987</v>
      </c>
      <c r="S131" s="33">
        <f t="shared" si="20"/>
        <v>3824391.5120599987</v>
      </c>
      <c r="T131" s="33">
        <f t="shared" si="21"/>
        <v>14797875.707112797</v>
      </c>
      <c r="U131" s="52"/>
      <c r="V131" s="52"/>
      <c r="W131" s="52"/>
      <c r="X131" s="92">
        <f t="shared" si="23"/>
        <v>104.53874975219715</v>
      </c>
      <c r="Y131" s="93">
        <f t="shared" si="24"/>
        <v>104</v>
      </c>
      <c r="Z131" s="15"/>
      <c r="AC131" s="97">
        <f t="shared" si="22"/>
        <v>0</v>
      </c>
    </row>
    <row r="132" spans="1:29" s="3" customFormat="1" ht="49.5" customHeight="1">
      <c r="A132" s="38">
        <v>2901302522</v>
      </c>
      <c r="B132" s="48" t="s">
        <v>166</v>
      </c>
      <c r="C132" s="49" t="s">
        <v>158</v>
      </c>
      <c r="D132" s="38" t="s">
        <v>355</v>
      </c>
      <c r="E132" s="13" t="s">
        <v>270</v>
      </c>
      <c r="F132" s="13" t="s">
        <v>301</v>
      </c>
      <c r="G132" s="36">
        <v>659.34999999999991</v>
      </c>
      <c r="H132" s="36">
        <v>452.24</v>
      </c>
      <c r="I132" s="36">
        <v>327.5</v>
      </c>
      <c r="J132" s="36">
        <v>327.5</v>
      </c>
      <c r="K132" s="32">
        <f t="shared" si="16"/>
        <v>1766.59</v>
      </c>
      <c r="L132" s="103">
        <v>125.32</v>
      </c>
      <c r="M132" s="60">
        <v>135.09495999999996</v>
      </c>
      <c r="N132" s="103">
        <v>32.57</v>
      </c>
      <c r="O132" s="60">
        <v>33.872799999999998</v>
      </c>
      <c r="P132" s="33">
        <f t="shared" si="17"/>
        <v>61154.712499999994</v>
      </c>
      <c r="Q132" s="33">
        <f t="shared" si="18"/>
        <v>41945.26</v>
      </c>
      <c r="R132" s="33">
        <f t="shared" si="19"/>
        <v>33150.257399999988</v>
      </c>
      <c r="S132" s="33">
        <f t="shared" si="20"/>
        <v>33150.257399999988</v>
      </c>
      <c r="T132" s="33">
        <f t="shared" si="21"/>
        <v>169400.48729999998</v>
      </c>
      <c r="U132" s="52"/>
      <c r="V132" s="52"/>
      <c r="W132" s="52"/>
      <c r="X132" s="92">
        <f t="shared" si="23"/>
        <v>107.79999999999997</v>
      </c>
      <c r="Y132" s="93">
        <f t="shared" si="24"/>
        <v>104</v>
      </c>
      <c r="Z132" s="15"/>
      <c r="AC132" s="97">
        <f t="shared" si="22"/>
        <v>0</v>
      </c>
    </row>
    <row r="133" spans="1:29" s="3" customFormat="1" ht="78" customHeight="1">
      <c r="A133" s="38" t="s">
        <v>167</v>
      </c>
      <c r="B133" s="48" t="s">
        <v>168</v>
      </c>
      <c r="C133" s="49" t="s">
        <v>158</v>
      </c>
      <c r="D133" s="38" t="s">
        <v>355</v>
      </c>
      <c r="E133" s="13" t="s">
        <v>270</v>
      </c>
      <c r="F133" s="13"/>
      <c r="G133" s="36">
        <v>2857.24</v>
      </c>
      <c r="H133" s="36">
        <v>2616.5</v>
      </c>
      <c r="I133" s="36">
        <v>1799.3999999999999</v>
      </c>
      <c r="J133" s="36">
        <v>1883.5</v>
      </c>
      <c r="K133" s="32">
        <f t="shared" si="16"/>
        <v>9156.64</v>
      </c>
      <c r="L133" s="103">
        <v>226.45</v>
      </c>
      <c r="M133" s="60">
        <v>226.45</v>
      </c>
      <c r="N133" s="103">
        <v>31.03</v>
      </c>
      <c r="O133" s="60">
        <v>32.2712</v>
      </c>
      <c r="P133" s="33">
        <f t="shared" si="17"/>
        <v>558361.84079999989</v>
      </c>
      <c r="Q133" s="33">
        <f t="shared" si="18"/>
        <v>511316.43</v>
      </c>
      <c r="R133" s="33">
        <f t="shared" si="19"/>
        <v>349405.33271999995</v>
      </c>
      <c r="S133" s="33">
        <f t="shared" si="20"/>
        <v>365735.76980000001</v>
      </c>
      <c r="T133" s="33">
        <f t="shared" si="21"/>
        <v>1784819.3733199998</v>
      </c>
      <c r="U133" s="52"/>
      <c r="V133" s="52"/>
      <c r="W133" s="52"/>
      <c r="X133" s="92">
        <f t="shared" si="23"/>
        <v>100</v>
      </c>
      <c r="Y133" s="93">
        <f t="shared" si="24"/>
        <v>104</v>
      </c>
      <c r="Z133" s="15"/>
      <c r="AC133" s="97">
        <f t="shared" si="22"/>
        <v>0</v>
      </c>
    </row>
    <row r="134" spans="1:29" s="3" customFormat="1" ht="89.25" customHeight="1">
      <c r="A134" s="38" t="s">
        <v>170</v>
      </c>
      <c r="B134" s="48" t="s">
        <v>171</v>
      </c>
      <c r="C134" s="49" t="s">
        <v>158</v>
      </c>
      <c r="D134" s="38" t="s">
        <v>169</v>
      </c>
      <c r="E134" s="13" t="s">
        <v>270</v>
      </c>
      <c r="F134" s="13"/>
      <c r="G134" s="36">
        <v>36407.534</v>
      </c>
      <c r="H134" s="36">
        <v>35033.61</v>
      </c>
      <c r="I134" s="36">
        <v>36461.521000000001</v>
      </c>
      <c r="J134" s="36">
        <v>35451.781000000003</v>
      </c>
      <c r="K134" s="32">
        <f t="shared" si="16"/>
        <v>143354.446</v>
      </c>
      <c r="L134" s="103">
        <v>154.62</v>
      </c>
      <c r="M134" s="60">
        <v>165.8</v>
      </c>
      <c r="N134" s="103">
        <v>36.799999999999997</v>
      </c>
      <c r="O134" s="60">
        <v>38.270000000000003</v>
      </c>
      <c r="P134" s="33">
        <f t="shared" si="17"/>
        <v>4289535.6558800004</v>
      </c>
      <c r="Q134" s="33">
        <f t="shared" si="18"/>
        <v>4127659.9302000003</v>
      </c>
      <c r="R134" s="33">
        <f t="shared" si="19"/>
        <v>4649937.7731300006</v>
      </c>
      <c r="S134" s="33">
        <f t="shared" si="20"/>
        <v>4521165.63093</v>
      </c>
      <c r="T134" s="33">
        <f t="shared" si="21"/>
        <v>17588298.990139998</v>
      </c>
      <c r="U134" s="52"/>
      <c r="V134" s="52"/>
      <c r="W134" s="52"/>
      <c r="X134" s="92">
        <f t="shared" si="23"/>
        <v>107.23062993144484</v>
      </c>
      <c r="Y134" s="93">
        <f t="shared" si="24"/>
        <v>103.99456521739133</v>
      </c>
      <c r="Z134" s="15"/>
      <c r="AC134" s="97">
        <f t="shared" si="22"/>
        <v>5.434782608674027E-3</v>
      </c>
    </row>
    <row r="135" spans="1:29" s="125" customFormat="1" ht="49.5" customHeight="1">
      <c r="A135" s="119" t="s">
        <v>172</v>
      </c>
      <c r="B135" s="120" t="s">
        <v>173</v>
      </c>
      <c r="C135" s="121" t="s">
        <v>158</v>
      </c>
      <c r="D135" s="119" t="s">
        <v>356</v>
      </c>
      <c r="E135" s="122" t="s">
        <v>270</v>
      </c>
      <c r="F135" s="122"/>
      <c r="G135" s="77">
        <v>3769.56</v>
      </c>
      <c r="H135" s="77">
        <v>3596.76</v>
      </c>
      <c r="I135" s="77">
        <v>4126.21</v>
      </c>
      <c r="J135" s="77">
        <v>3753.28</v>
      </c>
      <c r="K135" s="32">
        <f t="shared" si="16"/>
        <v>15245.81</v>
      </c>
      <c r="L135" s="107">
        <v>160.33000000000001</v>
      </c>
      <c r="M135" s="108">
        <v>160.33000000000001</v>
      </c>
      <c r="N135" s="107">
        <v>32.479999999999997</v>
      </c>
      <c r="O135" s="108">
        <v>33.78</v>
      </c>
      <c r="P135" s="33">
        <f t="shared" si="17"/>
        <v>481938.2460000001</v>
      </c>
      <c r="Q135" s="33">
        <f t="shared" si="18"/>
        <v>459845.76600000012</v>
      </c>
      <c r="R135" s="33">
        <f t="shared" si="19"/>
        <v>522171.87550000002</v>
      </c>
      <c r="S135" s="33">
        <f t="shared" si="20"/>
        <v>474977.58400000009</v>
      </c>
      <c r="T135" s="33">
        <f t="shared" si="21"/>
        <v>1938933.4715000002</v>
      </c>
      <c r="U135" s="123"/>
      <c r="V135" s="123"/>
      <c r="W135" s="123"/>
      <c r="X135" s="116">
        <f t="shared" si="23"/>
        <v>100</v>
      </c>
      <c r="Y135" s="117">
        <f t="shared" si="24"/>
        <v>104.00246305418722</v>
      </c>
      <c r="Z135" s="124"/>
      <c r="AC135" s="97">
        <f t="shared" si="22"/>
        <v>-2.4630541872170397E-3</v>
      </c>
    </row>
    <row r="136" spans="1:29" s="3" customFormat="1" ht="55.5" customHeight="1">
      <c r="A136" s="38" t="s">
        <v>175</v>
      </c>
      <c r="B136" s="48" t="s">
        <v>176</v>
      </c>
      <c r="C136" s="49" t="s">
        <v>158</v>
      </c>
      <c r="D136" s="38" t="s">
        <v>357</v>
      </c>
      <c r="E136" s="13" t="s">
        <v>270</v>
      </c>
      <c r="F136" s="13"/>
      <c r="G136" s="36">
        <v>9995.17</v>
      </c>
      <c r="H136" s="36">
        <v>10826.48</v>
      </c>
      <c r="I136" s="36">
        <v>9231.24</v>
      </c>
      <c r="J136" s="36">
        <v>9285.44</v>
      </c>
      <c r="K136" s="32">
        <f t="shared" si="16"/>
        <v>39338.33</v>
      </c>
      <c r="L136" s="103">
        <v>81.09</v>
      </c>
      <c r="M136" s="60">
        <v>89.07</v>
      </c>
      <c r="N136" s="103">
        <v>21.7</v>
      </c>
      <c r="O136" s="60">
        <v>22.568000000000001</v>
      </c>
      <c r="P136" s="33">
        <f t="shared" si="17"/>
        <v>593613.14630000002</v>
      </c>
      <c r="Q136" s="33">
        <f t="shared" si="18"/>
        <v>642984.64720000001</v>
      </c>
      <c r="R136" s="33">
        <f t="shared" si="19"/>
        <v>613895.92247999995</v>
      </c>
      <c r="S136" s="33">
        <f t="shared" si="20"/>
        <v>617500.33088000002</v>
      </c>
      <c r="T136" s="33">
        <f t="shared" si="21"/>
        <v>2467994.0468600001</v>
      </c>
      <c r="U136" s="52"/>
      <c r="V136" s="52"/>
      <c r="W136" s="52"/>
      <c r="X136" s="92">
        <f t="shared" si="23"/>
        <v>109.84091749907509</v>
      </c>
      <c r="Y136" s="93">
        <f t="shared" si="24"/>
        <v>104</v>
      </c>
      <c r="Z136" s="15"/>
      <c r="AC136" s="97">
        <f t="shared" si="22"/>
        <v>0</v>
      </c>
    </row>
    <row r="137" spans="1:29" s="3" customFormat="1" ht="84" customHeight="1">
      <c r="A137" s="38" t="s">
        <v>175</v>
      </c>
      <c r="B137" s="48" t="s">
        <v>176</v>
      </c>
      <c r="C137" s="49" t="s">
        <v>158</v>
      </c>
      <c r="D137" s="38" t="s">
        <v>358</v>
      </c>
      <c r="E137" s="13" t="s">
        <v>270</v>
      </c>
      <c r="F137" s="13"/>
      <c r="G137" s="36">
        <v>7583.8</v>
      </c>
      <c r="H137" s="36">
        <v>7604.8670000000002</v>
      </c>
      <c r="I137" s="36">
        <v>7342.7870000000003</v>
      </c>
      <c r="J137" s="36">
        <v>7773.857</v>
      </c>
      <c r="K137" s="32">
        <f t="shared" si="16"/>
        <v>30305.311000000002</v>
      </c>
      <c r="L137" s="103">
        <v>120.93</v>
      </c>
      <c r="M137" s="60">
        <v>138.41</v>
      </c>
      <c r="N137" s="103">
        <v>39.299999999999997</v>
      </c>
      <c r="O137" s="60">
        <v>40.872</v>
      </c>
      <c r="P137" s="33">
        <f t="shared" si="17"/>
        <v>619065.59400000004</v>
      </c>
      <c r="Q137" s="33">
        <f t="shared" si="18"/>
        <v>620785.29321000003</v>
      </c>
      <c r="R137" s="33">
        <f t="shared" si="19"/>
        <v>716200.75840599998</v>
      </c>
      <c r="S137" s="33">
        <f t="shared" si="20"/>
        <v>758246.46406599996</v>
      </c>
      <c r="T137" s="33">
        <f t="shared" si="21"/>
        <v>2714298.1096820002</v>
      </c>
      <c r="U137" s="52"/>
      <c r="V137" s="52"/>
      <c r="W137" s="52"/>
      <c r="X137" s="92">
        <f t="shared" si="23"/>
        <v>114.45464318200611</v>
      </c>
      <c r="Y137" s="93">
        <f t="shared" si="24"/>
        <v>104</v>
      </c>
      <c r="Z137" s="15"/>
      <c r="AC137" s="97">
        <f t="shared" si="22"/>
        <v>0</v>
      </c>
    </row>
    <row r="138" spans="1:29" s="3" customFormat="1" ht="80.25" customHeight="1">
      <c r="A138" s="38" t="s">
        <v>175</v>
      </c>
      <c r="B138" s="48" t="s">
        <v>176</v>
      </c>
      <c r="C138" s="49" t="s">
        <v>158</v>
      </c>
      <c r="D138" s="38" t="s">
        <v>359</v>
      </c>
      <c r="E138" s="13" t="s">
        <v>270</v>
      </c>
      <c r="F138" s="13"/>
      <c r="G138" s="36">
        <v>4891.8980000000001</v>
      </c>
      <c r="H138" s="36">
        <v>5373.3389999999999</v>
      </c>
      <c r="I138" s="36">
        <v>5255.3239999999996</v>
      </c>
      <c r="J138" s="36">
        <v>5259.7640000000001</v>
      </c>
      <c r="K138" s="32">
        <f t="shared" si="16"/>
        <v>20780.325000000001</v>
      </c>
      <c r="L138" s="103">
        <v>105.13</v>
      </c>
      <c r="M138" s="60">
        <v>117.75</v>
      </c>
      <c r="N138" s="103">
        <v>34.020900000000005</v>
      </c>
      <c r="O138" s="60">
        <v>35.381736000000004</v>
      </c>
      <c r="P138" s="33">
        <f t="shared" si="17"/>
        <v>347858.46407179994</v>
      </c>
      <c r="Q138" s="33">
        <f t="shared" si="18"/>
        <v>382093.30028489989</v>
      </c>
      <c r="R138" s="33">
        <f t="shared" si="19"/>
        <v>432871.91463753593</v>
      </c>
      <c r="S138" s="33">
        <f t="shared" si="20"/>
        <v>433237.62972969597</v>
      </c>
      <c r="T138" s="33">
        <f t="shared" si="21"/>
        <v>1596061.3087239317</v>
      </c>
      <c r="U138" s="52"/>
      <c r="V138" s="52"/>
      <c r="W138" s="52"/>
      <c r="X138" s="92">
        <f t="shared" si="23"/>
        <v>112.00418529439742</v>
      </c>
      <c r="Y138" s="93">
        <f t="shared" si="24"/>
        <v>104</v>
      </c>
      <c r="Z138" s="15"/>
      <c r="AC138" s="97">
        <f t="shared" si="22"/>
        <v>0</v>
      </c>
    </row>
    <row r="139" spans="1:29" s="3" customFormat="1" ht="80.25" customHeight="1">
      <c r="A139" s="38" t="s">
        <v>175</v>
      </c>
      <c r="B139" s="48" t="s">
        <v>176</v>
      </c>
      <c r="C139" s="49" t="s">
        <v>158</v>
      </c>
      <c r="D139" s="38" t="s">
        <v>360</v>
      </c>
      <c r="E139" s="13" t="s">
        <v>270</v>
      </c>
      <c r="F139" s="13"/>
      <c r="G139" s="36">
        <v>565.79999999999995</v>
      </c>
      <c r="H139" s="36">
        <v>666.4</v>
      </c>
      <c r="I139" s="36">
        <v>835</v>
      </c>
      <c r="J139" s="36">
        <v>607</v>
      </c>
      <c r="K139" s="32">
        <f t="shared" si="16"/>
        <v>2674.2</v>
      </c>
      <c r="L139" s="103">
        <v>301.72000000000003</v>
      </c>
      <c r="M139" s="60">
        <v>328.17</v>
      </c>
      <c r="N139" s="103">
        <v>39.299999999999997</v>
      </c>
      <c r="O139" s="60">
        <v>40.872</v>
      </c>
      <c r="P139" s="33">
        <f t="shared" si="17"/>
        <v>148477.236</v>
      </c>
      <c r="Q139" s="33">
        <f t="shared" si="18"/>
        <v>174876.68799999999</v>
      </c>
      <c r="R139" s="33">
        <f t="shared" si="19"/>
        <v>239893.83</v>
      </c>
      <c r="S139" s="33">
        <f t="shared" si="20"/>
        <v>174389.886</v>
      </c>
      <c r="T139" s="33">
        <f t="shared" si="21"/>
        <v>737637.6399999999</v>
      </c>
      <c r="U139" s="52"/>
      <c r="V139" s="52"/>
      <c r="W139" s="52"/>
      <c r="X139" s="92">
        <f t="shared" si="23"/>
        <v>108.76640593928144</v>
      </c>
      <c r="Y139" s="93">
        <f t="shared" si="24"/>
        <v>104</v>
      </c>
      <c r="Z139" s="15"/>
      <c r="AC139" s="97">
        <f t="shared" si="22"/>
        <v>0</v>
      </c>
    </row>
    <row r="140" spans="1:29" s="3" customFormat="1" ht="57" customHeight="1">
      <c r="A140" s="38" t="s">
        <v>167</v>
      </c>
      <c r="B140" s="48" t="s">
        <v>168</v>
      </c>
      <c r="C140" s="49" t="s">
        <v>158</v>
      </c>
      <c r="D140" s="38" t="s">
        <v>361</v>
      </c>
      <c r="E140" s="13" t="s">
        <v>270</v>
      </c>
      <c r="F140" s="13"/>
      <c r="G140" s="36">
        <v>51443.979999999996</v>
      </c>
      <c r="H140" s="36">
        <v>51243.53</v>
      </c>
      <c r="I140" s="36">
        <v>49476.39</v>
      </c>
      <c r="J140" s="36">
        <v>48387.01</v>
      </c>
      <c r="K140" s="32">
        <f t="shared" si="16"/>
        <v>200550.91</v>
      </c>
      <c r="L140" s="103">
        <v>52.25</v>
      </c>
      <c r="M140" s="60">
        <v>52.25</v>
      </c>
      <c r="N140" s="103">
        <v>29.6</v>
      </c>
      <c r="O140" s="60">
        <v>30.784000000000002</v>
      </c>
      <c r="P140" s="33">
        <f t="shared" si="17"/>
        <v>1165206.1469999999</v>
      </c>
      <c r="Q140" s="33">
        <f t="shared" si="18"/>
        <v>1160665.9545</v>
      </c>
      <c r="R140" s="33">
        <f t="shared" si="19"/>
        <v>1062060.18774</v>
      </c>
      <c r="S140" s="33">
        <f t="shared" si="20"/>
        <v>1038675.5566599999</v>
      </c>
      <c r="T140" s="33">
        <f t="shared" si="21"/>
        <v>4426607.8459000001</v>
      </c>
      <c r="U140" s="52"/>
      <c r="V140" s="52"/>
      <c r="W140" s="52"/>
      <c r="X140" s="92">
        <f t="shared" si="23"/>
        <v>100</v>
      </c>
      <c r="Y140" s="93">
        <f t="shared" si="24"/>
        <v>104</v>
      </c>
      <c r="Z140" s="15"/>
      <c r="AC140" s="97">
        <f t="shared" si="22"/>
        <v>0</v>
      </c>
    </row>
    <row r="141" spans="1:29" s="3" customFormat="1" ht="90.75" customHeight="1">
      <c r="A141" s="38" t="s">
        <v>182</v>
      </c>
      <c r="B141" s="48" t="s">
        <v>183</v>
      </c>
      <c r="C141" s="49" t="s">
        <v>158</v>
      </c>
      <c r="D141" s="38" t="s">
        <v>362</v>
      </c>
      <c r="E141" s="13" t="s">
        <v>270</v>
      </c>
      <c r="F141" s="13"/>
      <c r="G141" s="36">
        <v>2908.71</v>
      </c>
      <c r="H141" s="36">
        <v>2188.9100000000003</v>
      </c>
      <c r="I141" s="36">
        <v>2063.56</v>
      </c>
      <c r="J141" s="36">
        <v>2808.578</v>
      </c>
      <c r="K141" s="32">
        <f t="shared" si="16"/>
        <v>9969.7579999999998</v>
      </c>
      <c r="L141" s="103">
        <v>96.81</v>
      </c>
      <c r="M141" s="60">
        <v>104.36117999999999</v>
      </c>
      <c r="N141" s="103">
        <v>31.033899999999999</v>
      </c>
      <c r="O141" s="60">
        <v>32.275255999999999</v>
      </c>
      <c r="P141" s="33">
        <f t="shared" si="17"/>
        <v>191323.599831</v>
      </c>
      <c r="Q141" s="33">
        <f t="shared" si="18"/>
        <v>143977.96305100003</v>
      </c>
      <c r="R141" s="33">
        <f t="shared" si="19"/>
        <v>148753.62932943998</v>
      </c>
      <c r="S141" s="33">
        <f t="shared" si="20"/>
        <v>202458.94025607198</v>
      </c>
      <c r="T141" s="33">
        <f t="shared" si="21"/>
        <v>686514.13246751192</v>
      </c>
      <c r="U141" s="52"/>
      <c r="V141" s="52"/>
      <c r="W141" s="52"/>
      <c r="X141" s="92">
        <f t="shared" si="23"/>
        <v>107.79999999999998</v>
      </c>
      <c r="Y141" s="93">
        <f t="shared" si="24"/>
        <v>104</v>
      </c>
      <c r="Z141" s="15"/>
      <c r="AC141" s="97">
        <f t="shared" si="22"/>
        <v>0</v>
      </c>
    </row>
    <row r="142" spans="1:29" s="3" customFormat="1" ht="51.75" customHeight="1">
      <c r="A142" s="38" t="s">
        <v>184</v>
      </c>
      <c r="B142" s="48" t="s">
        <v>185</v>
      </c>
      <c r="C142" s="49" t="s">
        <v>158</v>
      </c>
      <c r="D142" s="38" t="s">
        <v>174</v>
      </c>
      <c r="E142" s="13" t="s">
        <v>270</v>
      </c>
      <c r="F142" s="13"/>
      <c r="G142" s="36">
        <v>3406.8879999999999</v>
      </c>
      <c r="H142" s="36">
        <v>3457.7579999999998</v>
      </c>
      <c r="I142" s="36">
        <v>3510.0659999999998</v>
      </c>
      <c r="J142" s="36">
        <v>3415.4229999999998</v>
      </c>
      <c r="K142" s="32">
        <f t="shared" si="16"/>
        <v>13790.134999999998</v>
      </c>
      <c r="L142" s="103">
        <v>415.02</v>
      </c>
      <c r="M142" s="60">
        <v>424.34653999999989</v>
      </c>
      <c r="N142" s="103">
        <v>28.943000000000001</v>
      </c>
      <c r="O142" s="60">
        <v>30.100720000000003</v>
      </c>
      <c r="P142" s="33">
        <f t="shared" si="17"/>
        <v>1315321.0983760001</v>
      </c>
      <c r="Q142" s="33">
        <f t="shared" si="18"/>
        <v>1334960.835366</v>
      </c>
      <c r="R142" s="33">
        <f t="shared" si="19"/>
        <v>1383828.8484241194</v>
      </c>
      <c r="S142" s="33">
        <f t="shared" si="20"/>
        <v>1346516.2412818593</v>
      </c>
      <c r="T142" s="33">
        <f t="shared" si="21"/>
        <v>5380627.0234479783</v>
      </c>
      <c r="U142" s="52"/>
      <c r="V142" s="52"/>
      <c r="W142" s="52"/>
      <c r="X142" s="92">
        <f t="shared" si="23"/>
        <v>102.24725073490433</v>
      </c>
      <c r="Y142" s="93">
        <f t="shared" si="24"/>
        <v>104</v>
      </c>
      <c r="Z142" s="15"/>
      <c r="AC142" s="97">
        <f t="shared" si="22"/>
        <v>0</v>
      </c>
    </row>
    <row r="143" spans="1:29" s="3" customFormat="1" ht="51.75" customHeight="1">
      <c r="A143" s="38" t="s">
        <v>186</v>
      </c>
      <c r="B143" s="48" t="s">
        <v>187</v>
      </c>
      <c r="C143" s="49" t="s">
        <v>158</v>
      </c>
      <c r="D143" s="38" t="s">
        <v>363</v>
      </c>
      <c r="E143" s="13" t="s">
        <v>270</v>
      </c>
      <c r="F143" s="13"/>
      <c r="G143" s="36">
        <v>23396.291000000001</v>
      </c>
      <c r="H143" s="36">
        <v>23859.451999999997</v>
      </c>
      <c r="I143" s="36">
        <v>21458.096000000001</v>
      </c>
      <c r="J143" s="36">
        <v>20659.8</v>
      </c>
      <c r="K143" s="32">
        <f t="shared" si="16"/>
        <v>89373.63900000001</v>
      </c>
      <c r="L143" s="103">
        <v>182.88</v>
      </c>
      <c r="M143" s="60">
        <v>182.88</v>
      </c>
      <c r="N143" s="103">
        <v>32.197800000000001</v>
      </c>
      <c r="O143" s="60">
        <v>33.485711999999999</v>
      </c>
      <c r="P143" s="33">
        <f t="shared" si="17"/>
        <v>3525404.5997202001</v>
      </c>
      <c r="Q143" s="33">
        <f t="shared" si="18"/>
        <v>3595194.7181543997</v>
      </c>
      <c r="R143" s="33">
        <f t="shared" si="19"/>
        <v>3205716.9737556479</v>
      </c>
      <c r="S143" s="33">
        <f t="shared" si="20"/>
        <v>3086456.1112223999</v>
      </c>
      <c r="T143" s="33">
        <f t="shared" si="21"/>
        <v>13412772.402852647</v>
      </c>
      <c r="U143" s="52"/>
      <c r="V143" s="52"/>
      <c r="W143" s="52"/>
      <c r="X143" s="92">
        <f t="shared" si="23"/>
        <v>100</v>
      </c>
      <c r="Y143" s="93">
        <f t="shared" si="24"/>
        <v>104</v>
      </c>
      <c r="Z143" s="15"/>
      <c r="AC143" s="97">
        <f t="shared" si="22"/>
        <v>0</v>
      </c>
    </row>
    <row r="144" spans="1:29" s="3" customFormat="1" ht="61.5" customHeight="1">
      <c r="A144" s="38" t="s">
        <v>188</v>
      </c>
      <c r="B144" s="48" t="s">
        <v>189</v>
      </c>
      <c r="C144" s="49" t="s">
        <v>158</v>
      </c>
      <c r="D144" s="38" t="s">
        <v>364</v>
      </c>
      <c r="E144" s="13" t="s">
        <v>270</v>
      </c>
      <c r="F144" s="13" t="s">
        <v>383</v>
      </c>
      <c r="G144" s="36">
        <v>9687.0259999999998</v>
      </c>
      <c r="H144" s="36">
        <v>9969.8840000000018</v>
      </c>
      <c r="I144" s="36">
        <v>9687</v>
      </c>
      <c r="J144" s="36">
        <v>9867</v>
      </c>
      <c r="K144" s="32">
        <f t="shared" ref="K144:K207" si="26">G144+H144+I144+J144</f>
        <v>39210.910000000003</v>
      </c>
      <c r="L144" s="103">
        <v>123.84</v>
      </c>
      <c r="M144" s="60">
        <v>138.28</v>
      </c>
      <c r="N144" s="103">
        <v>31.03</v>
      </c>
      <c r="O144" s="60">
        <v>32.2712</v>
      </c>
      <c r="P144" s="33">
        <f t="shared" ref="P144:P207" si="27">G144*(L144-N144)</f>
        <v>899052.88306000002</v>
      </c>
      <c r="Q144" s="33">
        <f t="shared" ref="Q144:Q207" si="28">(L144-N144)*H144</f>
        <v>925304.9340400002</v>
      </c>
      <c r="R144" s="33">
        <f t="shared" ref="R144:R207" si="29">(M144-O144)*I144</f>
        <v>1026907.2456</v>
      </c>
      <c r="S144" s="33">
        <f t="shared" ref="S144:S207" si="30">(M144-O144)*J144</f>
        <v>1045988.8296000001</v>
      </c>
      <c r="T144" s="33">
        <f t="shared" ref="T144:T207" si="31">P144+Q144+R144+S144</f>
        <v>3897253.8923000004</v>
      </c>
      <c r="U144" s="52"/>
      <c r="V144" s="52"/>
      <c r="W144" s="52"/>
      <c r="X144" s="92">
        <f t="shared" si="23"/>
        <v>111.66020671834625</v>
      </c>
      <c r="Y144" s="93">
        <f t="shared" si="24"/>
        <v>104</v>
      </c>
      <c r="Z144" s="15"/>
      <c r="AC144" s="97">
        <f t="shared" ref="AC144:AC207" si="32">104-Y144</f>
        <v>0</v>
      </c>
    </row>
    <row r="145" spans="1:29" s="3" customFormat="1" ht="51.75" customHeight="1">
      <c r="A145" s="38" t="s">
        <v>191</v>
      </c>
      <c r="B145" s="48" t="s">
        <v>192</v>
      </c>
      <c r="C145" s="49" t="s">
        <v>158</v>
      </c>
      <c r="D145" s="38" t="s">
        <v>190</v>
      </c>
      <c r="E145" s="13" t="s">
        <v>270</v>
      </c>
      <c r="F145" s="13"/>
      <c r="G145" s="36">
        <v>6578.2280000000001</v>
      </c>
      <c r="H145" s="36">
        <v>6731.1720000000005</v>
      </c>
      <c r="I145" s="36">
        <v>9365.7019999999993</v>
      </c>
      <c r="J145" s="36">
        <v>5972.933</v>
      </c>
      <c r="K145" s="32">
        <f t="shared" si="26"/>
        <v>28648.035</v>
      </c>
      <c r="L145" s="103">
        <v>178.04</v>
      </c>
      <c r="M145" s="60">
        <v>178.04</v>
      </c>
      <c r="N145" s="103">
        <v>51.34</v>
      </c>
      <c r="O145" s="60">
        <v>53.393600000000006</v>
      </c>
      <c r="P145" s="33">
        <f t="shared" si="27"/>
        <v>833461.48759999988</v>
      </c>
      <c r="Q145" s="33">
        <f t="shared" si="28"/>
        <v>852839.49239999999</v>
      </c>
      <c r="R145" s="33">
        <f t="shared" si="29"/>
        <v>1167401.0377727998</v>
      </c>
      <c r="S145" s="33">
        <f t="shared" si="30"/>
        <v>744504.59589119989</v>
      </c>
      <c r="T145" s="33">
        <f t="shared" si="31"/>
        <v>3598206.6136639998</v>
      </c>
      <c r="U145" s="52"/>
      <c r="V145" s="52"/>
      <c r="W145" s="52"/>
      <c r="X145" s="92">
        <f t="shared" si="23"/>
        <v>100</v>
      </c>
      <c r="Y145" s="93">
        <f t="shared" si="24"/>
        <v>104</v>
      </c>
      <c r="Z145" s="15"/>
      <c r="AC145" s="97">
        <f t="shared" si="32"/>
        <v>0</v>
      </c>
    </row>
    <row r="146" spans="1:29" s="3" customFormat="1" ht="81" customHeight="1">
      <c r="A146" s="38" t="s">
        <v>193</v>
      </c>
      <c r="B146" s="48" t="s">
        <v>194</v>
      </c>
      <c r="C146" s="49" t="s">
        <v>158</v>
      </c>
      <c r="D146" s="38" t="s">
        <v>365</v>
      </c>
      <c r="E146" s="13" t="s">
        <v>270</v>
      </c>
      <c r="F146" s="13" t="s">
        <v>295</v>
      </c>
      <c r="G146" s="36">
        <v>13140.509999999998</v>
      </c>
      <c r="H146" s="36">
        <v>12835.63</v>
      </c>
      <c r="I146" s="36">
        <v>13386.579</v>
      </c>
      <c r="J146" s="36">
        <v>15724.446</v>
      </c>
      <c r="K146" s="32">
        <f t="shared" si="26"/>
        <v>55087.164999999994</v>
      </c>
      <c r="L146" s="103">
        <v>99.23</v>
      </c>
      <c r="M146" s="60">
        <v>99.23</v>
      </c>
      <c r="N146" s="103">
        <v>24.26</v>
      </c>
      <c r="O146" s="60">
        <v>25.230400000000003</v>
      </c>
      <c r="P146" s="33">
        <f t="shared" si="27"/>
        <v>985144.03469999984</v>
      </c>
      <c r="Q146" s="33">
        <f t="shared" si="28"/>
        <v>962287.18109999993</v>
      </c>
      <c r="R146" s="33">
        <f t="shared" si="29"/>
        <v>990601.49136840005</v>
      </c>
      <c r="S146" s="33">
        <f t="shared" si="30"/>
        <v>1163602.7142216</v>
      </c>
      <c r="T146" s="33">
        <f t="shared" si="31"/>
        <v>4101635.4213899998</v>
      </c>
      <c r="U146" s="52"/>
      <c r="V146" s="52"/>
      <c r="W146" s="52"/>
      <c r="X146" s="92">
        <f t="shared" si="23"/>
        <v>100</v>
      </c>
      <c r="Y146" s="93">
        <f t="shared" si="24"/>
        <v>104</v>
      </c>
      <c r="Z146" s="15"/>
      <c r="AC146" s="97">
        <f t="shared" si="32"/>
        <v>0</v>
      </c>
    </row>
    <row r="147" spans="1:29" s="3" customFormat="1" ht="10.5" customHeight="1">
      <c r="A147" s="38"/>
      <c r="B147" s="48"/>
      <c r="C147" s="49"/>
      <c r="D147" s="38"/>
      <c r="E147" s="13"/>
      <c r="F147" s="13"/>
      <c r="G147" s="36"/>
      <c r="H147" s="57"/>
      <c r="I147" s="57"/>
      <c r="J147" s="57"/>
      <c r="K147" s="32"/>
      <c r="L147" s="103"/>
      <c r="M147" s="60"/>
      <c r="N147" s="103"/>
      <c r="O147" s="60"/>
      <c r="P147" s="33"/>
      <c r="Q147" s="33"/>
      <c r="R147" s="33"/>
      <c r="S147" s="33"/>
      <c r="T147" s="33"/>
      <c r="U147" s="52"/>
      <c r="V147" s="52"/>
      <c r="W147" s="52"/>
      <c r="X147" s="92" t="e">
        <f t="shared" si="23"/>
        <v>#DIV/0!</v>
      </c>
      <c r="Y147" s="93" t="e">
        <f t="shared" si="24"/>
        <v>#DIV/0!</v>
      </c>
      <c r="Z147" s="15"/>
      <c r="AC147" s="97" t="e">
        <f t="shared" si="32"/>
        <v>#DIV/0!</v>
      </c>
    </row>
    <row r="148" spans="1:29" s="125" customFormat="1" ht="48.75" customHeight="1">
      <c r="A148" s="119">
        <v>2902060361</v>
      </c>
      <c r="B148" s="120" t="s">
        <v>324</v>
      </c>
      <c r="C148" s="121" t="s">
        <v>323</v>
      </c>
      <c r="D148" s="119"/>
      <c r="E148" s="122" t="s">
        <v>270</v>
      </c>
      <c r="F148" s="122" t="s">
        <v>325</v>
      </c>
      <c r="G148" s="77">
        <v>264838.96100000001</v>
      </c>
      <c r="H148" s="77">
        <v>238769.79699999999</v>
      </c>
      <c r="I148" s="77">
        <v>220598.08100000001</v>
      </c>
      <c r="J148" s="77">
        <v>255115.14499999999</v>
      </c>
      <c r="K148" s="32">
        <f t="shared" si="26"/>
        <v>979321.98400000005</v>
      </c>
      <c r="L148" s="107">
        <v>46.844700000000003</v>
      </c>
      <c r="M148" s="108">
        <v>53.37</v>
      </c>
      <c r="N148" s="107">
        <v>30.49</v>
      </c>
      <c r="O148" s="108">
        <v>31.714238400000003</v>
      </c>
      <c r="P148" s="33">
        <f t="shared" si="27"/>
        <v>4331361.7554667015</v>
      </c>
      <c r="Q148" s="33">
        <f t="shared" si="28"/>
        <v>3905008.398995901</v>
      </c>
      <c r="R148" s="33">
        <f t="shared" si="29"/>
        <v>4777219.4515534882</v>
      </c>
      <c r="S148" s="33">
        <f t="shared" si="30"/>
        <v>5524712.7606694307</v>
      </c>
      <c r="T148" s="33">
        <f t="shared" si="31"/>
        <v>18538302.366685521</v>
      </c>
      <c r="U148" s="123"/>
      <c r="V148" s="123"/>
      <c r="W148" s="123"/>
      <c r="X148" s="116">
        <f t="shared" si="23"/>
        <v>113.92964412196042</v>
      </c>
      <c r="Y148" s="117">
        <f t="shared" si="24"/>
        <v>104.01521285667434</v>
      </c>
      <c r="Z148" s="124"/>
      <c r="AC148" s="97">
        <f t="shared" si="32"/>
        <v>-1.5212856674338582E-2</v>
      </c>
    </row>
    <row r="149" spans="1:29" s="125" customFormat="1" ht="66.75" customHeight="1">
      <c r="A149" s="119">
        <v>2902059091</v>
      </c>
      <c r="B149" s="120" t="s">
        <v>404</v>
      </c>
      <c r="C149" s="121" t="s">
        <v>323</v>
      </c>
      <c r="D149" s="119"/>
      <c r="E149" s="122" t="s">
        <v>270</v>
      </c>
      <c r="F149" s="122"/>
      <c r="G149" s="36">
        <v>0</v>
      </c>
      <c r="H149" s="36">
        <v>0</v>
      </c>
      <c r="I149" s="77">
        <v>1388518</v>
      </c>
      <c r="J149" s="77">
        <v>1388518</v>
      </c>
      <c r="K149" s="32">
        <f t="shared" si="26"/>
        <v>2777036</v>
      </c>
      <c r="L149" s="107">
        <v>30.49446</v>
      </c>
      <c r="M149" s="108">
        <v>32.46</v>
      </c>
      <c r="N149" s="107">
        <v>30.49446</v>
      </c>
      <c r="O149" s="108">
        <v>31.714238400000003</v>
      </c>
      <c r="P149" s="33">
        <f t="shared" si="27"/>
        <v>0</v>
      </c>
      <c r="Q149" s="33">
        <f t="shared" si="28"/>
        <v>0</v>
      </c>
      <c r="R149" s="33">
        <f t="shared" si="29"/>
        <v>1035503.4053087973</v>
      </c>
      <c r="S149" s="33">
        <f t="shared" si="30"/>
        <v>1035503.4053087973</v>
      </c>
      <c r="T149" s="33">
        <f t="shared" si="31"/>
        <v>2071006.8106175945</v>
      </c>
      <c r="U149" s="123"/>
      <c r="V149" s="123"/>
      <c r="W149" s="123"/>
      <c r="X149" s="116">
        <f t="shared" si="23"/>
        <v>106.44556421067959</v>
      </c>
      <c r="Y149" s="117">
        <f t="shared" si="24"/>
        <v>104</v>
      </c>
      <c r="Z149" s="124"/>
      <c r="AC149" s="97">
        <f t="shared" si="32"/>
        <v>0</v>
      </c>
    </row>
    <row r="150" spans="1:29" s="3" customFormat="1" ht="32.25" customHeight="1">
      <c r="A150" s="38"/>
      <c r="B150" s="48"/>
      <c r="C150" s="49"/>
      <c r="D150" s="38"/>
      <c r="E150" s="13"/>
      <c r="F150" s="13"/>
      <c r="G150" s="36"/>
      <c r="H150" s="36"/>
      <c r="I150" s="57"/>
      <c r="J150" s="57"/>
      <c r="K150" s="32"/>
      <c r="L150" s="103"/>
      <c r="M150" s="60"/>
      <c r="N150" s="103"/>
      <c r="O150" s="60"/>
      <c r="P150" s="33"/>
      <c r="Q150" s="33"/>
      <c r="R150" s="33"/>
      <c r="S150" s="33"/>
      <c r="T150" s="33"/>
      <c r="U150" s="52"/>
      <c r="V150" s="52"/>
      <c r="W150" s="52"/>
      <c r="X150" s="92" t="e">
        <f t="shared" si="23"/>
        <v>#DIV/0!</v>
      </c>
      <c r="Y150" s="93" t="e">
        <f t="shared" si="24"/>
        <v>#DIV/0!</v>
      </c>
      <c r="Z150" s="15"/>
      <c r="AC150" s="97" t="e">
        <f t="shared" si="32"/>
        <v>#DIV/0!</v>
      </c>
    </row>
    <row r="151" spans="1:29" s="3" customFormat="1" ht="56.25" customHeight="1">
      <c r="A151" s="38" t="s">
        <v>197</v>
      </c>
      <c r="B151" s="48" t="s">
        <v>198</v>
      </c>
      <c r="C151" s="49" t="s">
        <v>195</v>
      </c>
      <c r="D151" s="38" t="s">
        <v>196</v>
      </c>
      <c r="E151" s="13" t="s">
        <v>270</v>
      </c>
      <c r="F151" s="13"/>
      <c r="G151" s="36">
        <v>7418.2610000000004</v>
      </c>
      <c r="H151" s="36">
        <v>7618.848</v>
      </c>
      <c r="I151" s="36">
        <v>8587.2929999999997</v>
      </c>
      <c r="J151" s="36">
        <v>7716.4870000000001</v>
      </c>
      <c r="K151" s="32">
        <f t="shared" si="26"/>
        <v>31340.889000000003</v>
      </c>
      <c r="L151" s="103">
        <v>72.010000000000005</v>
      </c>
      <c r="M151" s="60">
        <v>77.626779999999982</v>
      </c>
      <c r="N151" s="103">
        <v>37.152100000000004</v>
      </c>
      <c r="O151" s="60">
        <v>38.638184000000003</v>
      </c>
      <c r="P151" s="33">
        <f t="shared" si="27"/>
        <v>258585.00011190001</v>
      </c>
      <c r="Q151" s="33">
        <f t="shared" si="28"/>
        <v>265577.0416992</v>
      </c>
      <c r="R151" s="33">
        <f t="shared" si="29"/>
        <v>334806.49751062779</v>
      </c>
      <c r="S151" s="33">
        <f t="shared" si="30"/>
        <v>300854.99418225186</v>
      </c>
      <c r="T151" s="33">
        <f t="shared" si="31"/>
        <v>1159823.5335039797</v>
      </c>
      <c r="U151" s="52"/>
      <c r="V151" s="52"/>
      <c r="W151" s="52"/>
      <c r="X151" s="92">
        <f t="shared" si="23"/>
        <v>107.79999999999997</v>
      </c>
      <c r="Y151" s="93">
        <f t="shared" si="24"/>
        <v>104</v>
      </c>
      <c r="Z151" s="15"/>
      <c r="AC151" s="97">
        <f t="shared" si="32"/>
        <v>0</v>
      </c>
    </row>
    <row r="152" spans="1:29" s="3" customFormat="1" ht="56.25" customHeight="1">
      <c r="A152" s="38" t="s">
        <v>52</v>
      </c>
      <c r="B152" s="48" t="s">
        <v>53</v>
      </c>
      <c r="C152" s="49" t="s">
        <v>195</v>
      </c>
      <c r="D152" s="38" t="s">
        <v>199</v>
      </c>
      <c r="E152" s="13" t="s">
        <v>270</v>
      </c>
      <c r="F152" s="13"/>
      <c r="G152" s="36">
        <v>50973.729999999996</v>
      </c>
      <c r="H152" s="36">
        <v>47848.56</v>
      </c>
      <c r="I152" s="36">
        <v>51122.73</v>
      </c>
      <c r="J152" s="36">
        <v>50436.33</v>
      </c>
      <c r="K152" s="32">
        <f t="shared" si="26"/>
        <v>200381.34999999998</v>
      </c>
      <c r="L152" s="103">
        <v>69.290000000000006</v>
      </c>
      <c r="M152" s="60">
        <v>69.290000000000006</v>
      </c>
      <c r="N152" s="103">
        <v>36.667999999999999</v>
      </c>
      <c r="O152" s="60">
        <v>38.134720000000002</v>
      </c>
      <c r="P152" s="33">
        <f t="shared" si="27"/>
        <v>1662865.0200600002</v>
      </c>
      <c r="Q152" s="33">
        <f t="shared" si="28"/>
        <v>1560915.7243200003</v>
      </c>
      <c r="R152" s="33">
        <f t="shared" si="29"/>
        <v>1592742.9675144004</v>
      </c>
      <c r="S152" s="33">
        <f t="shared" si="30"/>
        <v>1571357.9833224004</v>
      </c>
      <c r="T152" s="33">
        <f t="shared" si="31"/>
        <v>6387881.695216801</v>
      </c>
      <c r="U152" s="52"/>
      <c r="V152" s="52"/>
      <c r="W152" s="52"/>
      <c r="X152" s="92">
        <f t="shared" si="23"/>
        <v>100</v>
      </c>
      <c r="Y152" s="93">
        <f t="shared" si="24"/>
        <v>104</v>
      </c>
      <c r="Z152" s="15"/>
      <c r="AC152" s="97">
        <f t="shared" si="32"/>
        <v>0</v>
      </c>
    </row>
    <row r="153" spans="1:29" s="3" customFormat="1" ht="56.25" customHeight="1">
      <c r="A153" s="38" t="s">
        <v>52</v>
      </c>
      <c r="B153" s="48" t="s">
        <v>53</v>
      </c>
      <c r="C153" s="49" t="s">
        <v>195</v>
      </c>
      <c r="D153" s="38" t="s">
        <v>200</v>
      </c>
      <c r="E153" s="13" t="s">
        <v>270</v>
      </c>
      <c r="F153" s="13"/>
      <c r="G153" s="36">
        <v>1145.71</v>
      </c>
      <c r="H153" s="36">
        <v>1160.22</v>
      </c>
      <c r="I153" s="36">
        <v>1370.16</v>
      </c>
      <c r="J153" s="36">
        <v>1823.02</v>
      </c>
      <c r="K153" s="32">
        <f t="shared" si="26"/>
        <v>5499.1100000000006</v>
      </c>
      <c r="L153" s="103">
        <v>68.97</v>
      </c>
      <c r="M153" s="60">
        <v>69.320899999999995</v>
      </c>
      <c r="N153" s="103">
        <v>28.19</v>
      </c>
      <c r="O153" s="60">
        <v>29.317600000000002</v>
      </c>
      <c r="P153" s="33">
        <f t="shared" si="27"/>
        <v>46722.053800000002</v>
      </c>
      <c r="Q153" s="33">
        <f t="shared" si="28"/>
        <v>47313.7716</v>
      </c>
      <c r="R153" s="33">
        <f t="shared" si="29"/>
        <v>54810.921527999999</v>
      </c>
      <c r="S153" s="33">
        <f t="shared" si="30"/>
        <v>72926.815965999995</v>
      </c>
      <c r="T153" s="33">
        <f t="shared" si="31"/>
        <v>221773.562894</v>
      </c>
      <c r="U153" s="52"/>
      <c r="V153" s="52"/>
      <c r="W153" s="52"/>
      <c r="X153" s="92">
        <f t="shared" si="23"/>
        <v>100.50877192982455</v>
      </c>
      <c r="Y153" s="93">
        <f t="shared" si="24"/>
        <v>104</v>
      </c>
      <c r="Z153" s="15"/>
      <c r="AC153" s="97">
        <f t="shared" si="32"/>
        <v>0</v>
      </c>
    </row>
    <row r="154" spans="1:29" s="3" customFormat="1" ht="56.25" customHeight="1">
      <c r="A154" s="38" t="s">
        <v>202</v>
      </c>
      <c r="B154" s="48" t="s">
        <v>203</v>
      </c>
      <c r="C154" s="49" t="s">
        <v>195</v>
      </c>
      <c r="D154" s="38" t="s">
        <v>201</v>
      </c>
      <c r="E154" s="13" t="s">
        <v>270</v>
      </c>
      <c r="F154" s="13"/>
      <c r="G154" s="36">
        <v>4479.0739999999996</v>
      </c>
      <c r="H154" s="36">
        <v>5099.4279999999999</v>
      </c>
      <c r="I154" s="36">
        <v>5675.4520000000002</v>
      </c>
      <c r="J154" s="36">
        <v>4651.665</v>
      </c>
      <c r="K154" s="32">
        <f t="shared" si="26"/>
        <v>19905.619000000002</v>
      </c>
      <c r="L154" s="103">
        <v>66.430000000000007</v>
      </c>
      <c r="M154" s="60">
        <v>71.61</v>
      </c>
      <c r="N154" s="103">
        <v>32.950000000000003</v>
      </c>
      <c r="O154" s="60">
        <v>34.268000000000001</v>
      </c>
      <c r="P154" s="33">
        <f t="shared" si="27"/>
        <v>149959.39752</v>
      </c>
      <c r="Q154" s="33">
        <f t="shared" si="28"/>
        <v>170728.84944000002</v>
      </c>
      <c r="R154" s="33">
        <f t="shared" si="29"/>
        <v>211932.728584</v>
      </c>
      <c r="S154" s="33">
        <f t="shared" si="30"/>
        <v>173702.47443</v>
      </c>
      <c r="T154" s="33">
        <f t="shared" si="31"/>
        <v>706323.44997399999</v>
      </c>
      <c r="U154" s="52"/>
      <c r="V154" s="52"/>
      <c r="W154" s="52"/>
      <c r="X154" s="92">
        <f t="shared" si="23"/>
        <v>107.7976817702845</v>
      </c>
      <c r="Y154" s="93">
        <f t="shared" si="24"/>
        <v>104</v>
      </c>
      <c r="Z154" s="15"/>
      <c r="AC154" s="97">
        <f t="shared" si="32"/>
        <v>0</v>
      </c>
    </row>
    <row r="155" spans="1:29" s="3" customFormat="1" ht="56.25" customHeight="1">
      <c r="A155" s="38" t="s">
        <v>205</v>
      </c>
      <c r="B155" s="48" t="s">
        <v>206</v>
      </c>
      <c r="C155" s="49" t="s">
        <v>195</v>
      </c>
      <c r="D155" s="38" t="s">
        <v>204</v>
      </c>
      <c r="E155" s="13" t="s">
        <v>270</v>
      </c>
      <c r="F155" s="13"/>
      <c r="G155" s="36">
        <v>2526.8650000000002</v>
      </c>
      <c r="H155" s="36">
        <v>2378.44</v>
      </c>
      <c r="I155" s="36">
        <v>2323.5</v>
      </c>
      <c r="J155" s="36">
        <v>2317.9699999999998</v>
      </c>
      <c r="K155" s="32">
        <f t="shared" si="26"/>
        <v>9546.7749999999996</v>
      </c>
      <c r="L155" s="103">
        <v>67.900000000000006</v>
      </c>
      <c r="M155" s="60">
        <v>67.900000000000006</v>
      </c>
      <c r="N155" s="103">
        <v>32.9497</v>
      </c>
      <c r="O155" s="60">
        <v>34.267688</v>
      </c>
      <c r="P155" s="33">
        <f t="shared" si="27"/>
        <v>88314.689809500022</v>
      </c>
      <c r="Q155" s="33">
        <f t="shared" si="28"/>
        <v>83127.191532000012</v>
      </c>
      <c r="R155" s="33">
        <f t="shared" si="29"/>
        <v>78144.676932000017</v>
      </c>
      <c r="S155" s="33">
        <f t="shared" si="30"/>
        <v>77958.690246640006</v>
      </c>
      <c r="T155" s="33">
        <f t="shared" si="31"/>
        <v>327545.24852014007</v>
      </c>
      <c r="U155" s="52"/>
      <c r="V155" s="52"/>
      <c r="W155" s="52"/>
      <c r="X155" s="92">
        <f t="shared" si="23"/>
        <v>100</v>
      </c>
      <c r="Y155" s="93">
        <f t="shared" si="24"/>
        <v>104</v>
      </c>
      <c r="Z155" s="15"/>
      <c r="AC155" s="97">
        <f t="shared" si="32"/>
        <v>0</v>
      </c>
    </row>
    <row r="156" spans="1:29" s="3" customFormat="1" ht="56.25" customHeight="1">
      <c r="A156" s="38" t="s">
        <v>205</v>
      </c>
      <c r="B156" s="48" t="s">
        <v>206</v>
      </c>
      <c r="C156" s="49" t="s">
        <v>195</v>
      </c>
      <c r="D156" s="38" t="s">
        <v>207</v>
      </c>
      <c r="E156" s="13" t="s">
        <v>270</v>
      </c>
      <c r="F156" s="13" t="s">
        <v>327</v>
      </c>
      <c r="G156" s="36">
        <v>696</v>
      </c>
      <c r="H156" s="36">
        <v>696</v>
      </c>
      <c r="I156" s="36">
        <v>2323.5</v>
      </c>
      <c r="J156" s="36">
        <v>2317.9699999999998</v>
      </c>
      <c r="K156" s="32">
        <f t="shared" si="26"/>
        <v>6033.4699999999993</v>
      </c>
      <c r="L156" s="103">
        <v>76.75</v>
      </c>
      <c r="M156" s="60">
        <v>76.75</v>
      </c>
      <c r="N156" s="103">
        <v>65.961200000000005</v>
      </c>
      <c r="O156" s="60">
        <v>68.599648000000002</v>
      </c>
      <c r="P156" s="33">
        <f t="shared" si="27"/>
        <v>7509.0047999999961</v>
      </c>
      <c r="Q156" s="33">
        <f t="shared" si="28"/>
        <v>7509.0047999999961</v>
      </c>
      <c r="R156" s="33">
        <f t="shared" si="29"/>
        <v>18937.342871999994</v>
      </c>
      <c r="S156" s="33">
        <f t="shared" si="30"/>
        <v>18892.271425439994</v>
      </c>
      <c r="T156" s="33">
        <f t="shared" si="31"/>
        <v>52847.623897439975</v>
      </c>
      <c r="U156" s="52"/>
      <c r="V156" s="52"/>
      <c r="W156" s="52"/>
      <c r="X156" s="92">
        <f t="shared" si="23"/>
        <v>100</v>
      </c>
      <c r="Y156" s="93">
        <f t="shared" si="24"/>
        <v>104</v>
      </c>
      <c r="Z156" s="15"/>
      <c r="AC156" s="97">
        <f t="shared" si="32"/>
        <v>0</v>
      </c>
    </row>
    <row r="157" spans="1:29" s="3" customFormat="1" ht="56.25" customHeight="1">
      <c r="A157" s="38" t="s">
        <v>205</v>
      </c>
      <c r="B157" s="48" t="s">
        <v>206</v>
      </c>
      <c r="C157" s="49" t="s">
        <v>195</v>
      </c>
      <c r="D157" s="38" t="s">
        <v>208</v>
      </c>
      <c r="E157" s="13" t="s">
        <v>270</v>
      </c>
      <c r="F157" s="13"/>
      <c r="G157" s="36">
        <v>539.62400000000002</v>
      </c>
      <c r="H157" s="36">
        <v>783.28</v>
      </c>
      <c r="I157" s="36">
        <v>756.89</v>
      </c>
      <c r="J157" s="36">
        <v>754.21999999999991</v>
      </c>
      <c r="K157" s="32">
        <f t="shared" si="26"/>
        <v>2834.0139999999997</v>
      </c>
      <c r="L157" s="103">
        <v>76.760000000000005</v>
      </c>
      <c r="M157" s="60">
        <v>76.760000000000005</v>
      </c>
      <c r="N157" s="103">
        <v>32.9497</v>
      </c>
      <c r="O157" s="60">
        <v>34.267688</v>
      </c>
      <c r="P157" s="33">
        <f t="shared" si="27"/>
        <v>23641.089327200003</v>
      </c>
      <c r="Q157" s="33">
        <f t="shared" si="28"/>
        <v>34315.731784000003</v>
      </c>
      <c r="R157" s="33">
        <f t="shared" si="29"/>
        <v>32162.006029680004</v>
      </c>
      <c r="S157" s="33">
        <f t="shared" si="30"/>
        <v>32048.551556639999</v>
      </c>
      <c r="T157" s="33">
        <f t="shared" si="31"/>
        <v>122167.37869752001</v>
      </c>
      <c r="U157" s="52"/>
      <c r="V157" s="52"/>
      <c r="W157" s="52"/>
      <c r="X157" s="92">
        <f t="shared" si="23"/>
        <v>100</v>
      </c>
      <c r="Y157" s="93">
        <f t="shared" si="24"/>
        <v>104</v>
      </c>
      <c r="Z157" s="15"/>
      <c r="AC157" s="97">
        <f t="shared" si="32"/>
        <v>0</v>
      </c>
    </row>
    <row r="158" spans="1:29" s="3" customFormat="1" ht="56.25" customHeight="1">
      <c r="A158" s="38" t="s">
        <v>210</v>
      </c>
      <c r="B158" s="48" t="s">
        <v>211</v>
      </c>
      <c r="C158" s="49" t="s">
        <v>195</v>
      </c>
      <c r="D158" s="38" t="s">
        <v>209</v>
      </c>
      <c r="E158" s="13" t="s">
        <v>270</v>
      </c>
      <c r="F158" s="13"/>
      <c r="G158" s="36">
        <v>14428.892</v>
      </c>
      <c r="H158" s="36">
        <v>13844.735000000001</v>
      </c>
      <c r="I158" s="36">
        <v>14925.790999999999</v>
      </c>
      <c r="J158" s="36">
        <v>14271.733000000002</v>
      </c>
      <c r="K158" s="32">
        <f t="shared" si="26"/>
        <v>57471.150999999998</v>
      </c>
      <c r="L158" s="103">
        <v>56.4</v>
      </c>
      <c r="M158" s="60">
        <v>57.21</v>
      </c>
      <c r="N158" s="103">
        <v>28.19</v>
      </c>
      <c r="O158" s="60">
        <v>29.32</v>
      </c>
      <c r="P158" s="33">
        <f t="shared" si="27"/>
        <v>407039.04331999994</v>
      </c>
      <c r="Q158" s="33">
        <f t="shared" si="28"/>
        <v>390559.97434999997</v>
      </c>
      <c r="R158" s="33">
        <f t="shared" si="29"/>
        <v>416280.31098999997</v>
      </c>
      <c r="S158" s="33">
        <f t="shared" si="30"/>
        <v>398038.63337000005</v>
      </c>
      <c r="T158" s="33">
        <f t="shared" si="31"/>
        <v>1611917.9620300001</v>
      </c>
      <c r="U158" s="52"/>
      <c r="V158" s="52"/>
      <c r="W158" s="52"/>
      <c r="X158" s="92">
        <f t="shared" si="23"/>
        <v>101.43617021276596</v>
      </c>
      <c r="Y158" s="93">
        <f t="shared" si="24"/>
        <v>104.00851365732528</v>
      </c>
      <c r="Z158" s="15"/>
      <c r="AC158" s="97">
        <f t="shared" si="32"/>
        <v>-8.5136573252810877E-3</v>
      </c>
    </row>
    <row r="159" spans="1:29" s="3" customFormat="1" ht="56.25" customHeight="1">
      <c r="A159" s="38" t="s">
        <v>213</v>
      </c>
      <c r="B159" s="48" t="s">
        <v>214</v>
      </c>
      <c r="C159" s="49" t="s">
        <v>195</v>
      </c>
      <c r="D159" s="38" t="s">
        <v>212</v>
      </c>
      <c r="E159" s="13" t="s">
        <v>270</v>
      </c>
      <c r="F159" s="13"/>
      <c r="G159" s="36">
        <v>2495.652</v>
      </c>
      <c r="H159" s="36">
        <v>2533.0590000000002</v>
      </c>
      <c r="I159" s="36">
        <v>2781.067</v>
      </c>
      <c r="J159" s="36">
        <v>2663.21</v>
      </c>
      <c r="K159" s="32">
        <f t="shared" si="26"/>
        <v>10472.988000000001</v>
      </c>
      <c r="L159" s="103">
        <v>82.49</v>
      </c>
      <c r="M159" s="60">
        <v>84.394179999999992</v>
      </c>
      <c r="N159" s="103">
        <v>32.9497</v>
      </c>
      <c r="O159" s="60">
        <v>34.267688</v>
      </c>
      <c r="P159" s="33">
        <f t="shared" si="27"/>
        <v>123635.3487756</v>
      </c>
      <c r="Q159" s="33">
        <f t="shared" si="28"/>
        <v>125488.50277769999</v>
      </c>
      <c r="R159" s="33">
        <f t="shared" si="29"/>
        <v>139405.13272696399</v>
      </c>
      <c r="S159" s="33">
        <f t="shared" si="30"/>
        <v>133497.37475931997</v>
      </c>
      <c r="T159" s="33">
        <f t="shared" si="31"/>
        <v>522026.35903958394</v>
      </c>
      <c r="U159" s="52"/>
      <c r="V159" s="52"/>
      <c r="W159" s="52"/>
      <c r="X159" s="92">
        <f t="shared" si="23"/>
        <v>102.30837677294218</v>
      </c>
      <c r="Y159" s="93">
        <f t="shared" si="24"/>
        <v>104</v>
      </c>
      <c r="Z159" s="15"/>
      <c r="AC159" s="97">
        <f t="shared" si="32"/>
        <v>0</v>
      </c>
    </row>
    <row r="160" spans="1:29" s="3" customFormat="1" ht="56.25" customHeight="1">
      <c r="A160" s="38" t="s">
        <v>213</v>
      </c>
      <c r="B160" s="48" t="s">
        <v>214</v>
      </c>
      <c r="C160" s="49" t="s">
        <v>195</v>
      </c>
      <c r="D160" s="38" t="s">
        <v>215</v>
      </c>
      <c r="E160" s="13" t="s">
        <v>270</v>
      </c>
      <c r="F160" s="13"/>
      <c r="G160" s="36">
        <v>1042.184</v>
      </c>
      <c r="H160" s="36">
        <v>1128.701</v>
      </c>
      <c r="I160" s="36">
        <v>1216.595</v>
      </c>
      <c r="J160" s="36">
        <v>1296.6300000000001</v>
      </c>
      <c r="K160" s="32">
        <f t="shared" si="26"/>
        <v>4684.1100000000006</v>
      </c>
      <c r="L160" s="103">
        <v>56.4</v>
      </c>
      <c r="M160" s="60">
        <v>56.4</v>
      </c>
      <c r="N160" s="103">
        <v>32.9497</v>
      </c>
      <c r="O160" s="60">
        <v>34.267688</v>
      </c>
      <c r="P160" s="33">
        <f t="shared" si="27"/>
        <v>24439.527455199997</v>
      </c>
      <c r="Q160" s="33">
        <f t="shared" si="28"/>
        <v>26468.377060299998</v>
      </c>
      <c r="R160" s="33">
        <f t="shared" si="29"/>
        <v>26926.060117639998</v>
      </c>
      <c r="S160" s="33">
        <f t="shared" si="30"/>
        <v>28697.419708560003</v>
      </c>
      <c r="T160" s="33">
        <f t="shared" si="31"/>
        <v>106531.38434169999</v>
      </c>
      <c r="U160" s="52"/>
      <c r="V160" s="52"/>
      <c r="W160" s="52"/>
      <c r="X160" s="92">
        <f t="shared" si="23"/>
        <v>100</v>
      </c>
      <c r="Y160" s="93">
        <f t="shared" si="24"/>
        <v>104</v>
      </c>
      <c r="Z160" s="15"/>
      <c r="AC160" s="97">
        <f t="shared" si="32"/>
        <v>0</v>
      </c>
    </row>
    <row r="161" spans="1:29" s="3" customFormat="1" ht="56.25" customHeight="1">
      <c r="A161" s="38" t="s">
        <v>213</v>
      </c>
      <c r="B161" s="48" t="s">
        <v>214</v>
      </c>
      <c r="C161" s="49" t="s">
        <v>195</v>
      </c>
      <c r="D161" s="38" t="s">
        <v>216</v>
      </c>
      <c r="E161" s="13" t="s">
        <v>270</v>
      </c>
      <c r="F161" s="13"/>
      <c r="G161" s="36">
        <v>516.91300000000001</v>
      </c>
      <c r="H161" s="36">
        <v>398.95000000000005</v>
      </c>
      <c r="I161" s="36">
        <v>417.32799999999997</v>
      </c>
      <c r="J161" s="36">
        <v>636.50599999999997</v>
      </c>
      <c r="K161" s="32">
        <f t="shared" si="26"/>
        <v>1969.6970000000001</v>
      </c>
      <c r="L161" s="103">
        <v>74.87</v>
      </c>
      <c r="M161" s="60">
        <v>74.87</v>
      </c>
      <c r="N161" s="103">
        <v>32.9497</v>
      </c>
      <c r="O161" s="60">
        <v>34.267688</v>
      </c>
      <c r="P161" s="33">
        <f t="shared" si="27"/>
        <v>21669.148033900005</v>
      </c>
      <c r="Q161" s="33">
        <f t="shared" si="28"/>
        <v>16724.103685000005</v>
      </c>
      <c r="R161" s="33">
        <f t="shared" si="29"/>
        <v>16944.481662336002</v>
      </c>
      <c r="S161" s="33">
        <f t="shared" si="30"/>
        <v>25843.615201872002</v>
      </c>
      <c r="T161" s="33">
        <f t="shared" si="31"/>
        <v>81181.348583108018</v>
      </c>
      <c r="U161" s="52"/>
      <c r="V161" s="52"/>
      <c r="W161" s="52"/>
      <c r="X161" s="92">
        <f t="shared" si="23"/>
        <v>100</v>
      </c>
      <c r="Y161" s="93">
        <f t="shared" si="24"/>
        <v>104</v>
      </c>
      <c r="Z161" s="15"/>
      <c r="AC161" s="97">
        <f t="shared" si="32"/>
        <v>0</v>
      </c>
    </row>
    <row r="162" spans="1:29" s="3" customFormat="1" ht="12" customHeight="1">
      <c r="A162" s="38"/>
      <c r="B162" s="48"/>
      <c r="C162" s="49"/>
      <c r="D162" s="38"/>
      <c r="E162" s="13"/>
      <c r="F162" s="13"/>
      <c r="G162" s="36"/>
      <c r="H162" s="57"/>
      <c r="I162" s="57"/>
      <c r="J162" s="57"/>
      <c r="K162" s="32"/>
      <c r="L162" s="103"/>
      <c r="M162" s="60"/>
      <c r="N162" s="103"/>
      <c r="O162" s="60"/>
      <c r="P162" s="33"/>
      <c r="Q162" s="33"/>
      <c r="R162" s="33"/>
      <c r="S162" s="33"/>
      <c r="T162" s="33"/>
      <c r="U162" s="52"/>
      <c r="V162" s="52"/>
      <c r="W162" s="52"/>
      <c r="X162" s="92" t="e">
        <f t="shared" si="23"/>
        <v>#DIV/0!</v>
      </c>
      <c r="Y162" s="93" t="e">
        <f t="shared" si="24"/>
        <v>#DIV/0!</v>
      </c>
      <c r="Z162" s="15"/>
      <c r="AC162" s="97" t="e">
        <f t="shared" si="32"/>
        <v>#DIV/0!</v>
      </c>
    </row>
    <row r="163" spans="1:29" s="3" customFormat="1" ht="52.5" customHeight="1">
      <c r="A163" s="38" t="s">
        <v>219</v>
      </c>
      <c r="B163" s="48" t="s">
        <v>220</v>
      </c>
      <c r="C163" s="49" t="s">
        <v>217</v>
      </c>
      <c r="D163" s="38" t="s">
        <v>218</v>
      </c>
      <c r="E163" s="13" t="s">
        <v>270</v>
      </c>
      <c r="F163" s="13" t="s">
        <v>296</v>
      </c>
      <c r="G163" s="36">
        <v>2729.7669999999998</v>
      </c>
      <c r="H163" s="36">
        <v>2973.6289999999999</v>
      </c>
      <c r="I163" s="36">
        <v>3203.2359999999999</v>
      </c>
      <c r="J163" s="36">
        <v>2729.7669999999998</v>
      </c>
      <c r="K163" s="32">
        <f t="shared" si="26"/>
        <v>11636.398999999999</v>
      </c>
      <c r="L163" s="103">
        <v>151.13</v>
      </c>
      <c r="M163" s="60">
        <v>162.91999999999999</v>
      </c>
      <c r="N163" s="103">
        <v>98.16</v>
      </c>
      <c r="O163" s="60">
        <v>102.09</v>
      </c>
      <c r="P163" s="33">
        <f t="shared" si="27"/>
        <v>144595.75798999998</v>
      </c>
      <c r="Q163" s="33">
        <f t="shared" si="28"/>
        <v>157513.12813</v>
      </c>
      <c r="R163" s="33">
        <f t="shared" si="29"/>
        <v>194852.84587999995</v>
      </c>
      <c r="S163" s="33">
        <f t="shared" si="30"/>
        <v>166051.72660999995</v>
      </c>
      <c r="T163" s="33">
        <f t="shared" si="31"/>
        <v>663013.45860999986</v>
      </c>
      <c r="U163" s="52"/>
      <c r="V163" s="52"/>
      <c r="W163" s="52"/>
      <c r="X163" s="92">
        <f t="shared" si="23"/>
        <v>107.80123072851187</v>
      </c>
      <c r="Y163" s="93">
        <f t="shared" si="24"/>
        <v>104.0036674816626</v>
      </c>
      <c r="Z163" s="15"/>
      <c r="AC163" s="97">
        <f t="shared" si="32"/>
        <v>-3.6674816626032225E-3</v>
      </c>
    </row>
    <row r="164" spans="1:29" s="3" customFormat="1" ht="52.5" customHeight="1">
      <c r="A164" s="38" t="s">
        <v>219</v>
      </c>
      <c r="B164" s="48" t="s">
        <v>220</v>
      </c>
      <c r="C164" s="49" t="s">
        <v>217</v>
      </c>
      <c r="D164" s="38" t="s">
        <v>221</v>
      </c>
      <c r="E164" s="13" t="s">
        <v>270</v>
      </c>
      <c r="F164" s="13" t="s">
        <v>297</v>
      </c>
      <c r="G164" s="36">
        <v>3352.4029999999993</v>
      </c>
      <c r="H164" s="36">
        <v>3750.5430000000001</v>
      </c>
      <c r="I164" s="36">
        <v>3630.8580000000002</v>
      </c>
      <c r="J164" s="36">
        <v>3352.4029999999998</v>
      </c>
      <c r="K164" s="32">
        <f t="shared" si="26"/>
        <v>14086.207</v>
      </c>
      <c r="L164" s="103">
        <v>83.79</v>
      </c>
      <c r="M164" s="60">
        <v>90.33</v>
      </c>
      <c r="N164" s="103">
        <v>72</v>
      </c>
      <c r="O164" s="60">
        <v>74.88</v>
      </c>
      <c r="P164" s="33">
        <f t="shared" si="27"/>
        <v>39524.831370000014</v>
      </c>
      <c r="Q164" s="33">
        <f t="shared" si="28"/>
        <v>44218.901970000028</v>
      </c>
      <c r="R164" s="33">
        <f t="shared" si="29"/>
        <v>56096.756100000013</v>
      </c>
      <c r="S164" s="33">
        <f t="shared" si="30"/>
        <v>51794.626350000006</v>
      </c>
      <c r="T164" s="33">
        <f t="shared" si="31"/>
        <v>191635.11579000004</v>
      </c>
      <c r="U164" s="52"/>
      <c r="V164" s="52"/>
      <c r="W164" s="52"/>
      <c r="X164" s="92">
        <f t="shared" ref="X164:X227" si="33">M164/L164*100</f>
        <v>107.80522735409951</v>
      </c>
      <c r="Y164" s="93">
        <f t="shared" ref="Y164:Y227" si="34">O164/N164*100</f>
        <v>104</v>
      </c>
      <c r="Z164" s="15"/>
      <c r="AC164" s="97">
        <f t="shared" si="32"/>
        <v>0</v>
      </c>
    </row>
    <row r="165" spans="1:29" s="3" customFormat="1" ht="52.5" customHeight="1">
      <c r="A165" s="38" t="s">
        <v>219</v>
      </c>
      <c r="B165" s="48" t="s">
        <v>220</v>
      </c>
      <c r="C165" s="49" t="s">
        <v>217</v>
      </c>
      <c r="D165" s="38" t="s">
        <v>222</v>
      </c>
      <c r="E165" s="13" t="s">
        <v>270</v>
      </c>
      <c r="F165" s="13" t="s">
        <v>297</v>
      </c>
      <c r="G165" s="36">
        <v>18024.654000000002</v>
      </c>
      <c r="H165" s="36">
        <v>17348.275000000001</v>
      </c>
      <c r="I165" s="36">
        <v>17785.981</v>
      </c>
      <c r="J165" s="36">
        <v>18024.653999999999</v>
      </c>
      <c r="K165" s="32">
        <f t="shared" si="26"/>
        <v>71183.563999999998</v>
      </c>
      <c r="L165" s="103">
        <v>59.41</v>
      </c>
      <c r="M165" s="60">
        <v>64.040000000000006</v>
      </c>
      <c r="N165" s="103">
        <v>47</v>
      </c>
      <c r="O165" s="60">
        <v>48.88</v>
      </c>
      <c r="P165" s="33">
        <f t="shared" si="27"/>
        <v>223685.95613999997</v>
      </c>
      <c r="Q165" s="33">
        <f t="shared" si="28"/>
        <v>215292.09274999995</v>
      </c>
      <c r="R165" s="33">
        <f t="shared" si="29"/>
        <v>269635.47196000005</v>
      </c>
      <c r="S165" s="33">
        <f t="shared" si="30"/>
        <v>273253.75464000006</v>
      </c>
      <c r="T165" s="33">
        <f t="shared" si="31"/>
        <v>981867.27549000003</v>
      </c>
      <c r="U165" s="52"/>
      <c r="V165" s="52"/>
      <c r="W165" s="52"/>
      <c r="X165" s="92">
        <f t="shared" si="33"/>
        <v>107.79330079111263</v>
      </c>
      <c r="Y165" s="93">
        <f t="shared" si="34"/>
        <v>104</v>
      </c>
      <c r="Z165" s="15"/>
      <c r="AC165" s="97">
        <f t="shared" si="32"/>
        <v>0</v>
      </c>
    </row>
    <row r="166" spans="1:29" s="3" customFormat="1" ht="52.5" customHeight="1">
      <c r="A166" s="38" t="s">
        <v>224</v>
      </c>
      <c r="B166" s="48" t="s">
        <v>225</v>
      </c>
      <c r="C166" s="49" t="s">
        <v>217</v>
      </c>
      <c r="D166" s="38" t="s">
        <v>223</v>
      </c>
      <c r="E166" s="13" t="s">
        <v>270</v>
      </c>
      <c r="F166" s="13"/>
      <c r="G166" s="36">
        <v>23136.68</v>
      </c>
      <c r="H166" s="36">
        <v>24517.660000000003</v>
      </c>
      <c r="I166" s="36">
        <v>23700.32</v>
      </c>
      <c r="J166" s="36">
        <v>25655.13</v>
      </c>
      <c r="K166" s="32">
        <f t="shared" si="26"/>
        <v>97009.790000000008</v>
      </c>
      <c r="L166" s="103">
        <v>84.67</v>
      </c>
      <c r="M166" s="60">
        <v>116.92</v>
      </c>
      <c r="N166" s="103">
        <v>77</v>
      </c>
      <c r="O166" s="60">
        <v>80.08</v>
      </c>
      <c r="P166" s="33">
        <f t="shared" si="27"/>
        <v>177458.33560000005</v>
      </c>
      <c r="Q166" s="33">
        <f t="shared" si="28"/>
        <v>188050.45220000006</v>
      </c>
      <c r="R166" s="33">
        <f t="shared" si="29"/>
        <v>873119.7888000001</v>
      </c>
      <c r="S166" s="33">
        <f t="shared" si="30"/>
        <v>945134.98920000007</v>
      </c>
      <c r="T166" s="33">
        <f t="shared" si="31"/>
        <v>2183763.5658000004</v>
      </c>
      <c r="U166" s="52"/>
      <c r="V166" s="52"/>
      <c r="W166" s="52"/>
      <c r="X166" s="92">
        <f t="shared" si="33"/>
        <v>138.08905161214125</v>
      </c>
      <c r="Y166" s="93">
        <f t="shared" si="34"/>
        <v>104</v>
      </c>
      <c r="Z166" s="15"/>
      <c r="AC166" s="97">
        <f t="shared" si="32"/>
        <v>0</v>
      </c>
    </row>
    <row r="167" spans="1:29" s="3" customFormat="1" ht="52.5" customHeight="1">
      <c r="A167" s="38" t="s">
        <v>224</v>
      </c>
      <c r="B167" s="48" t="s">
        <v>225</v>
      </c>
      <c r="C167" s="49" t="s">
        <v>217</v>
      </c>
      <c r="D167" s="38" t="s">
        <v>226</v>
      </c>
      <c r="E167" s="13" t="s">
        <v>270</v>
      </c>
      <c r="F167" s="13"/>
      <c r="G167" s="36">
        <v>10442.380000000001</v>
      </c>
      <c r="H167" s="36">
        <v>10321.27</v>
      </c>
      <c r="I167" s="36">
        <v>10165.469999999999</v>
      </c>
      <c r="J167" s="36">
        <v>10704.6</v>
      </c>
      <c r="K167" s="32">
        <f t="shared" si="26"/>
        <v>41633.72</v>
      </c>
      <c r="L167" s="103">
        <v>84.67</v>
      </c>
      <c r="M167" s="60">
        <v>116.92</v>
      </c>
      <c r="N167" s="103">
        <v>75</v>
      </c>
      <c r="O167" s="60">
        <v>78</v>
      </c>
      <c r="P167" s="33">
        <f t="shared" si="27"/>
        <v>100977.81460000003</v>
      </c>
      <c r="Q167" s="33">
        <f t="shared" si="28"/>
        <v>99806.680900000021</v>
      </c>
      <c r="R167" s="33">
        <f t="shared" si="29"/>
        <v>395640.09239999996</v>
      </c>
      <c r="S167" s="33">
        <f t="shared" si="30"/>
        <v>416623.03200000001</v>
      </c>
      <c r="T167" s="33">
        <f t="shared" si="31"/>
        <v>1013047.6199</v>
      </c>
      <c r="U167" s="52"/>
      <c r="V167" s="52"/>
      <c r="W167" s="52"/>
      <c r="X167" s="92">
        <f t="shared" si="33"/>
        <v>138.08905161214125</v>
      </c>
      <c r="Y167" s="93">
        <f t="shared" si="34"/>
        <v>104</v>
      </c>
      <c r="Z167" s="15"/>
      <c r="AC167" s="97">
        <f t="shared" si="32"/>
        <v>0</v>
      </c>
    </row>
    <row r="168" spans="1:29" s="3" customFormat="1" ht="52.5" customHeight="1">
      <c r="A168" s="38" t="s">
        <v>228</v>
      </c>
      <c r="B168" s="48" t="s">
        <v>229</v>
      </c>
      <c r="C168" s="49" t="s">
        <v>217</v>
      </c>
      <c r="D168" s="38" t="s">
        <v>227</v>
      </c>
      <c r="E168" s="13" t="s">
        <v>270</v>
      </c>
      <c r="F168" s="13"/>
      <c r="G168" s="36">
        <v>9736.2479999999996</v>
      </c>
      <c r="H168" s="36">
        <v>9947.4279999999999</v>
      </c>
      <c r="I168" s="36">
        <v>9951.8700000000008</v>
      </c>
      <c r="J168" s="36">
        <v>10276.174000000001</v>
      </c>
      <c r="K168" s="32">
        <f t="shared" si="26"/>
        <v>39911.72</v>
      </c>
      <c r="L168" s="103">
        <v>89.51</v>
      </c>
      <c r="M168" s="60">
        <v>90.04</v>
      </c>
      <c r="N168" s="103">
        <v>75</v>
      </c>
      <c r="O168" s="60">
        <v>78</v>
      </c>
      <c r="P168" s="33">
        <f t="shared" si="27"/>
        <v>141272.95848000003</v>
      </c>
      <c r="Q168" s="33">
        <f t="shared" si="28"/>
        <v>144337.18028000006</v>
      </c>
      <c r="R168" s="33">
        <f t="shared" si="29"/>
        <v>119820.51480000008</v>
      </c>
      <c r="S168" s="33">
        <f t="shared" si="30"/>
        <v>123725.13496000007</v>
      </c>
      <c r="T168" s="33">
        <f t="shared" si="31"/>
        <v>529155.78852000029</v>
      </c>
      <c r="U168" s="52"/>
      <c r="V168" s="52"/>
      <c r="W168" s="52"/>
      <c r="X168" s="92">
        <f t="shared" si="33"/>
        <v>100.59211261311584</v>
      </c>
      <c r="Y168" s="93">
        <f t="shared" si="34"/>
        <v>104</v>
      </c>
      <c r="Z168" s="15"/>
      <c r="AC168" s="97">
        <f t="shared" si="32"/>
        <v>0</v>
      </c>
    </row>
    <row r="169" spans="1:29" s="3" customFormat="1" ht="52.5" customHeight="1">
      <c r="A169" s="38" t="s">
        <v>230</v>
      </c>
      <c r="B169" s="48" t="s">
        <v>231</v>
      </c>
      <c r="C169" s="49" t="s">
        <v>217</v>
      </c>
      <c r="D169" s="38" t="s">
        <v>31</v>
      </c>
      <c r="E169" s="13" t="s">
        <v>270</v>
      </c>
      <c r="F169" s="13"/>
      <c r="G169" s="36">
        <v>2541.5360000000001</v>
      </c>
      <c r="H169" s="36">
        <v>2399.6750000000002</v>
      </c>
      <c r="I169" s="36">
        <v>2344</v>
      </c>
      <c r="J169" s="36">
        <v>2523.3500000000004</v>
      </c>
      <c r="K169" s="32">
        <f t="shared" si="26"/>
        <v>9808.5610000000015</v>
      </c>
      <c r="L169" s="103">
        <v>180.15</v>
      </c>
      <c r="M169" s="60">
        <v>180.15</v>
      </c>
      <c r="N169" s="103">
        <v>118.61</v>
      </c>
      <c r="O169" s="60">
        <v>123.35</v>
      </c>
      <c r="P169" s="33">
        <f t="shared" si="27"/>
        <v>156406.12544000003</v>
      </c>
      <c r="Q169" s="33">
        <f t="shared" si="28"/>
        <v>147675.99950000003</v>
      </c>
      <c r="R169" s="33">
        <f t="shared" si="29"/>
        <v>133139.20000000004</v>
      </c>
      <c r="S169" s="33">
        <f t="shared" si="30"/>
        <v>143326.28000000006</v>
      </c>
      <c r="T169" s="33">
        <f t="shared" si="31"/>
        <v>580547.60494000011</v>
      </c>
      <c r="U169" s="52"/>
      <c r="V169" s="52"/>
      <c r="W169" s="52"/>
      <c r="X169" s="92">
        <f t="shared" si="33"/>
        <v>100</v>
      </c>
      <c r="Y169" s="93">
        <f t="shared" si="34"/>
        <v>103.99629036337576</v>
      </c>
      <c r="Z169" s="15"/>
      <c r="AC169" s="97">
        <f t="shared" si="32"/>
        <v>3.709636624236623E-3</v>
      </c>
    </row>
    <row r="170" spans="1:29" s="3" customFormat="1" ht="52.5" customHeight="1">
      <c r="A170" s="38" t="s">
        <v>233</v>
      </c>
      <c r="B170" s="48" t="s">
        <v>234</v>
      </c>
      <c r="C170" s="49" t="s">
        <v>217</v>
      </c>
      <c r="D170" s="38" t="s">
        <v>232</v>
      </c>
      <c r="E170" s="13" t="s">
        <v>270</v>
      </c>
      <c r="F170" s="13"/>
      <c r="G170" s="36">
        <v>3094.4479999999999</v>
      </c>
      <c r="H170" s="36">
        <v>3158.902</v>
      </c>
      <c r="I170" s="36">
        <v>3541.6889999999999</v>
      </c>
      <c r="J170" s="36">
        <v>3120.9</v>
      </c>
      <c r="K170" s="32">
        <f t="shared" si="26"/>
        <v>12915.939</v>
      </c>
      <c r="L170" s="103">
        <v>93.93</v>
      </c>
      <c r="M170" s="60">
        <v>98.15</v>
      </c>
      <c r="N170" s="103">
        <v>89.11</v>
      </c>
      <c r="O170" s="60">
        <v>92.67</v>
      </c>
      <c r="P170" s="33">
        <f t="shared" si="27"/>
        <v>14915.239360000021</v>
      </c>
      <c r="Q170" s="33">
        <f t="shared" si="28"/>
        <v>15225.907640000023</v>
      </c>
      <c r="R170" s="33">
        <f t="shared" si="29"/>
        <v>19408.455720000013</v>
      </c>
      <c r="S170" s="33">
        <f t="shared" si="30"/>
        <v>17102.532000000014</v>
      </c>
      <c r="T170" s="33">
        <f t="shared" si="31"/>
        <v>66652.13472000006</v>
      </c>
      <c r="U170" s="52"/>
      <c r="V170" s="52"/>
      <c r="W170" s="52"/>
      <c r="X170" s="92">
        <f t="shared" si="33"/>
        <v>104.49270733524965</v>
      </c>
      <c r="Y170" s="93">
        <f t="shared" si="34"/>
        <v>103.99506228257212</v>
      </c>
      <c r="Z170" s="15"/>
      <c r="AC170" s="97">
        <f t="shared" si="32"/>
        <v>4.9377174278788516E-3</v>
      </c>
    </row>
    <row r="171" spans="1:29" s="3" customFormat="1" ht="74.25" customHeight="1">
      <c r="A171" s="38">
        <v>2923005900</v>
      </c>
      <c r="B171" s="48" t="s">
        <v>269</v>
      </c>
      <c r="C171" s="49" t="s">
        <v>217</v>
      </c>
      <c r="D171" s="38" t="s">
        <v>267</v>
      </c>
      <c r="E171" s="13" t="s">
        <v>270</v>
      </c>
      <c r="F171" s="13"/>
      <c r="G171" s="36">
        <v>0</v>
      </c>
      <c r="H171" s="36">
        <v>0</v>
      </c>
      <c r="I171" s="36">
        <v>10560.75</v>
      </c>
      <c r="J171" s="36">
        <v>10560.75</v>
      </c>
      <c r="K171" s="32">
        <f t="shared" si="26"/>
        <v>21121.5</v>
      </c>
      <c r="L171" s="103">
        <v>62.54</v>
      </c>
      <c r="M171" s="60">
        <v>67.42</v>
      </c>
      <c r="N171" s="103">
        <v>62.54</v>
      </c>
      <c r="O171" s="103">
        <f>N171*1.04</f>
        <v>65.041600000000003</v>
      </c>
      <c r="P171" s="33">
        <f t="shared" si="27"/>
        <v>0</v>
      </c>
      <c r="Q171" s="33">
        <f t="shared" si="28"/>
        <v>0</v>
      </c>
      <c r="R171" s="33">
        <f t="shared" si="29"/>
        <v>25117.687799999992</v>
      </c>
      <c r="S171" s="33">
        <f t="shared" si="30"/>
        <v>25117.687799999992</v>
      </c>
      <c r="T171" s="33">
        <f t="shared" si="31"/>
        <v>50235.375599999985</v>
      </c>
      <c r="U171" s="52"/>
      <c r="V171" s="52"/>
      <c r="W171" s="52"/>
      <c r="X171" s="92">
        <f t="shared" si="33"/>
        <v>107.80300607611129</v>
      </c>
      <c r="Y171" s="93">
        <f t="shared" si="34"/>
        <v>104</v>
      </c>
      <c r="Z171" s="15"/>
      <c r="AC171" s="97">
        <f t="shared" si="32"/>
        <v>0</v>
      </c>
    </row>
    <row r="172" spans="1:29" s="3" customFormat="1" ht="12" customHeight="1">
      <c r="A172" s="38"/>
      <c r="B172" s="48"/>
      <c r="C172" s="49"/>
      <c r="D172" s="38"/>
      <c r="E172" s="13"/>
      <c r="F172" s="13"/>
      <c r="G172" s="36"/>
      <c r="H172" s="57"/>
      <c r="I172" s="57"/>
      <c r="J172" s="57"/>
      <c r="K172" s="32"/>
      <c r="L172" s="103"/>
      <c r="M172" s="60"/>
      <c r="N172" s="103"/>
      <c r="O172" s="60"/>
      <c r="P172" s="33"/>
      <c r="Q172" s="33"/>
      <c r="R172" s="33"/>
      <c r="S172" s="33"/>
      <c r="T172" s="33"/>
      <c r="U172" s="52"/>
      <c r="V172" s="52"/>
      <c r="W172" s="52"/>
      <c r="X172" s="92" t="e">
        <f t="shared" si="33"/>
        <v>#DIV/0!</v>
      </c>
      <c r="Y172" s="93" t="e">
        <f t="shared" si="34"/>
        <v>#DIV/0!</v>
      </c>
      <c r="Z172" s="15"/>
      <c r="AC172" s="97" t="e">
        <f t="shared" ref="AC172" si="35">104-Y172</f>
        <v>#DIV/0!</v>
      </c>
    </row>
    <row r="173" spans="1:29" s="3" customFormat="1" ht="69.75" customHeight="1">
      <c r="A173" s="38" t="s">
        <v>237</v>
      </c>
      <c r="B173" s="48" t="s">
        <v>238</v>
      </c>
      <c r="C173" s="49" t="s">
        <v>235</v>
      </c>
      <c r="D173" s="38" t="s">
        <v>236</v>
      </c>
      <c r="E173" s="13" t="s">
        <v>270</v>
      </c>
      <c r="F173" s="13"/>
      <c r="G173" s="36">
        <v>3777.61</v>
      </c>
      <c r="H173" s="36">
        <v>3713.67</v>
      </c>
      <c r="I173" s="36">
        <v>3883.66</v>
      </c>
      <c r="J173" s="36">
        <v>3906.68</v>
      </c>
      <c r="K173" s="32">
        <f t="shared" si="26"/>
        <v>15281.62</v>
      </c>
      <c r="L173" s="103">
        <v>77.38</v>
      </c>
      <c r="M173" s="60">
        <v>77.38</v>
      </c>
      <c r="N173" s="103">
        <v>37</v>
      </c>
      <c r="O173" s="60">
        <v>38.479999999999997</v>
      </c>
      <c r="P173" s="33">
        <f t="shared" si="27"/>
        <v>152539.89179999998</v>
      </c>
      <c r="Q173" s="33">
        <f t="shared" si="28"/>
        <v>149957.99459999998</v>
      </c>
      <c r="R173" s="33">
        <f t="shared" si="29"/>
        <v>151074.37399999998</v>
      </c>
      <c r="S173" s="33">
        <f t="shared" si="30"/>
        <v>151969.85199999998</v>
      </c>
      <c r="T173" s="33">
        <f t="shared" si="31"/>
        <v>605542.11239999987</v>
      </c>
      <c r="U173" s="52"/>
      <c r="V173" s="52"/>
      <c r="W173" s="52"/>
      <c r="X173" s="92">
        <f t="shared" si="33"/>
        <v>100</v>
      </c>
      <c r="Y173" s="93">
        <f t="shared" si="34"/>
        <v>103.99999999999999</v>
      </c>
      <c r="Z173" s="15"/>
      <c r="AC173" s="97">
        <f t="shared" si="32"/>
        <v>0</v>
      </c>
    </row>
    <row r="174" spans="1:29" s="3" customFormat="1" ht="9.75" customHeight="1">
      <c r="A174" s="38"/>
      <c r="B174" s="48"/>
      <c r="C174" s="49"/>
      <c r="D174" s="38"/>
      <c r="E174" s="13"/>
      <c r="F174" s="13"/>
      <c r="G174" s="36"/>
      <c r="H174" s="36"/>
      <c r="I174" s="57"/>
      <c r="J174" s="57"/>
      <c r="K174" s="32"/>
      <c r="L174" s="103"/>
      <c r="M174" s="60"/>
      <c r="N174" s="103"/>
      <c r="O174" s="60"/>
      <c r="P174" s="33"/>
      <c r="Q174" s="33"/>
      <c r="R174" s="33"/>
      <c r="S174" s="33"/>
      <c r="T174" s="33"/>
      <c r="U174" s="52"/>
      <c r="V174" s="52"/>
      <c r="W174" s="52"/>
      <c r="X174" s="92" t="e">
        <f t="shared" si="33"/>
        <v>#DIV/0!</v>
      </c>
      <c r="Y174" s="93" t="e">
        <f t="shared" si="34"/>
        <v>#DIV/0!</v>
      </c>
      <c r="Z174" s="15"/>
      <c r="AC174" s="97" t="e">
        <f t="shared" si="32"/>
        <v>#DIV/0!</v>
      </c>
    </row>
    <row r="175" spans="1:29" s="6" customFormat="1" ht="60" customHeight="1">
      <c r="A175" s="38" t="s">
        <v>239</v>
      </c>
      <c r="B175" s="48" t="s">
        <v>240</v>
      </c>
      <c r="C175" s="49" t="s">
        <v>5</v>
      </c>
      <c r="D175" s="38" t="s">
        <v>6</v>
      </c>
      <c r="E175" s="13" t="s">
        <v>271</v>
      </c>
      <c r="F175" s="13"/>
      <c r="G175" s="36">
        <v>1376.885</v>
      </c>
      <c r="H175" s="36">
        <v>1226.385</v>
      </c>
      <c r="I175" s="36">
        <v>1068.491</v>
      </c>
      <c r="J175" s="36">
        <v>1176.2049999999999</v>
      </c>
      <c r="K175" s="32">
        <f t="shared" si="26"/>
        <v>4847.9660000000003</v>
      </c>
      <c r="L175" s="103">
        <f>L8*1.2</f>
        <v>76.715999999999994</v>
      </c>
      <c r="M175" s="60">
        <f>66.7762*1.2</f>
        <v>80.131439999999998</v>
      </c>
      <c r="N175" s="103">
        <v>32.04</v>
      </c>
      <c r="O175" s="60">
        <f>N175*1.04</f>
        <v>33.321600000000004</v>
      </c>
      <c r="P175" s="33">
        <f t="shared" si="27"/>
        <v>61513.714259999993</v>
      </c>
      <c r="Q175" s="33">
        <f t="shared" si="28"/>
        <v>54789.976259999996</v>
      </c>
      <c r="R175" s="33">
        <f t="shared" si="29"/>
        <v>50015.892751439991</v>
      </c>
      <c r="S175" s="33">
        <f t="shared" si="30"/>
        <v>55057.96785719999</v>
      </c>
      <c r="T175" s="33">
        <f t="shared" si="31"/>
        <v>221377.55112863996</v>
      </c>
      <c r="U175" s="37"/>
      <c r="V175" s="37"/>
      <c r="W175" s="37"/>
      <c r="X175" s="92">
        <f t="shared" si="33"/>
        <v>104.45205693727515</v>
      </c>
      <c r="Y175" s="93">
        <f t="shared" si="34"/>
        <v>104</v>
      </c>
      <c r="Z175" s="89"/>
      <c r="AC175" s="97">
        <f t="shared" si="32"/>
        <v>0</v>
      </c>
    </row>
    <row r="176" spans="1:29" s="6" customFormat="1" ht="60" customHeight="1">
      <c r="A176" s="38">
        <v>3525369837</v>
      </c>
      <c r="B176" s="48" t="s">
        <v>376</v>
      </c>
      <c r="C176" s="49" t="s">
        <v>5</v>
      </c>
      <c r="D176" s="38" t="s">
        <v>6</v>
      </c>
      <c r="E176" s="13" t="s">
        <v>271</v>
      </c>
      <c r="F176" s="13" t="s">
        <v>326</v>
      </c>
      <c r="G176" s="36">
        <v>2500</v>
      </c>
      <c r="H176" s="36">
        <v>2500</v>
      </c>
      <c r="I176" s="36">
        <v>2500</v>
      </c>
      <c r="J176" s="36">
        <v>2500</v>
      </c>
      <c r="K176" s="32">
        <f t="shared" si="26"/>
        <v>10000</v>
      </c>
      <c r="L176" s="103">
        <f>L8*1.2</f>
        <v>76.715999999999994</v>
      </c>
      <c r="M176" s="60">
        <f>66.7762*1.2</f>
        <v>80.131439999999998</v>
      </c>
      <c r="N176" s="103">
        <v>32.04</v>
      </c>
      <c r="O176" s="60">
        <f>N176*1.04</f>
        <v>33.321600000000004</v>
      </c>
      <c r="P176" s="33">
        <f t="shared" si="27"/>
        <v>111689.99999999999</v>
      </c>
      <c r="Q176" s="33">
        <f t="shared" si="28"/>
        <v>111689.99999999999</v>
      </c>
      <c r="R176" s="33">
        <f t="shared" si="29"/>
        <v>117024.59999999999</v>
      </c>
      <c r="S176" s="33">
        <f t="shared" si="30"/>
        <v>117024.59999999999</v>
      </c>
      <c r="T176" s="33">
        <f t="shared" si="31"/>
        <v>457429.19999999995</v>
      </c>
      <c r="U176" s="37"/>
      <c r="V176" s="37"/>
      <c r="W176" s="37"/>
      <c r="X176" s="92">
        <f t="shared" si="33"/>
        <v>104.45205693727515</v>
      </c>
      <c r="Y176" s="93">
        <f t="shared" si="34"/>
        <v>104</v>
      </c>
      <c r="Z176" s="89"/>
      <c r="AC176" s="97">
        <f t="shared" si="32"/>
        <v>0</v>
      </c>
    </row>
    <row r="177" spans="1:29" s="3" customFormat="1" ht="10.5" customHeight="1">
      <c r="A177" s="38"/>
      <c r="B177" s="48"/>
      <c r="C177" s="49"/>
      <c r="D177" s="38"/>
      <c r="E177" s="13"/>
      <c r="F177" s="13"/>
      <c r="G177" s="36"/>
      <c r="H177" s="36"/>
      <c r="I177" s="57"/>
      <c r="J177" s="57"/>
      <c r="K177" s="32"/>
      <c r="L177" s="103"/>
      <c r="M177" s="60"/>
      <c r="N177" s="103"/>
      <c r="O177" s="60"/>
      <c r="P177" s="33"/>
      <c r="Q177" s="33"/>
      <c r="R177" s="33"/>
      <c r="S177" s="33"/>
      <c r="T177" s="33"/>
      <c r="U177" s="52"/>
      <c r="V177" s="52"/>
      <c r="W177" s="52"/>
      <c r="X177" s="92" t="e">
        <f t="shared" si="33"/>
        <v>#DIV/0!</v>
      </c>
      <c r="Y177" s="93" t="e">
        <f t="shared" si="34"/>
        <v>#DIV/0!</v>
      </c>
      <c r="Z177" s="15"/>
      <c r="AC177" s="97" t="e">
        <f t="shared" si="32"/>
        <v>#DIV/0!</v>
      </c>
    </row>
    <row r="178" spans="1:29" s="3" customFormat="1" ht="60" customHeight="1">
      <c r="A178" s="38" t="s">
        <v>89</v>
      </c>
      <c r="B178" s="48" t="s">
        <v>90</v>
      </c>
      <c r="C178" s="49" t="s">
        <v>54</v>
      </c>
      <c r="D178" s="38" t="s">
        <v>4</v>
      </c>
      <c r="E178" s="13" t="s">
        <v>271</v>
      </c>
      <c r="F178" s="13"/>
      <c r="G178" s="36">
        <v>75781.752999999997</v>
      </c>
      <c r="H178" s="36">
        <v>70234.866999999998</v>
      </c>
      <c r="I178" s="36">
        <v>71311.5</v>
      </c>
      <c r="J178" s="36">
        <v>71311.5</v>
      </c>
      <c r="K178" s="32">
        <f t="shared" si="26"/>
        <v>288639.62</v>
      </c>
      <c r="L178" s="103">
        <v>55.95166545846886</v>
      </c>
      <c r="M178" s="60">
        <v>68.64</v>
      </c>
      <c r="N178" s="103">
        <v>34.630000000000003</v>
      </c>
      <c r="O178" s="60">
        <v>36.015200000000007</v>
      </c>
      <c r="P178" s="33">
        <f t="shared" si="27"/>
        <v>1615793.1853223187</v>
      </c>
      <c r="Q178" s="33">
        <f t="shared" si="28"/>
        <v>1497524.3376940542</v>
      </c>
      <c r="R178" s="33">
        <f t="shared" si="29"/>
        <v>2326523.4251999995</v>
      </c>
      <c r="S178" s="33">
        <f t="shared" si="30"/>
        <v>2326523.4251999995</v>
      </c>
      <c r="T178" s="33">
        <f t="shared" si="31"/>
        <v>7766364.3734163716</v>
      </c>
      <c r="U178" s="52"/>
      <c r="V178" s="52"/>
      <c r="W178" s="52"/>
      <c r="X178" s="92">
        <f t="shared" si="33"/>
        <v>122.6773134232247</v>
      </c>
      <c r="Y178" s="93">
        <f t="shared" si="34"/>
        <v>104</v>
      </c>
      <c r="Z178" s="15"/>
      <c r="AC178" s="97">
        <f t="shared" si="32"/>
        <v>0</v>
      </c>
    </row>
    <row r="179" spans="1:29" s="3" customFormat="1" ht="10.5" customHeight="1">
      <c r="A179" s="38"/>
      <c r="B179" s="48"/>
      <c r="C179" s="49"/>
      <c r="D179" s="38"/>
      <c r="E179" s="13"/>
      <c r="F179" s="13"/>
      <c r="G179" s="36"/>
      <c r="H179" s="57"/>
      <c r="I179" s="57"/>
      <c r="J179" s="57"/>
      <c r="K179" s="32"/>
      <c r="L179" s="103"/>
      <c r="M179" s="60"/>
      <c r="N179" s="103"/>
      <c r="O179" s="60"/>
      <c r="P179" s="33"/>
      <c r="Q179" s="33"/>
      <c r="R179" s="33"/>
      <c r="S179" s="33"/>
      <c r="T179" s="33"/>
      <c r="U179" s="52"/>
      <c r="V179" s="52"/>
      <c r="W179" s="52"/>
      <c r="X179" s="92" t="e">
        <f t="shared" si="33"/>
        <v>#DIV/0!</v>
      </c>
      <c r="Y179" s="93" t="e">
        <f t="shared" si="34"/>
        <v>#DIV/0!</v>
      </c>
      <c r="Z179" s="15"/>
      <c r="AC179" s="97" t="e">
        <f t="shared" si="32"/>
        <v>#DIV/0!</v>
      </c>
    </row>
    <row r="180" spans="1:29" s="3" customFormat="1" ht="60" customHeight="1">
      <c r="A180" s="38" t="s">
        <v>55</v>
      </c>
      <c r="B180" s="48" t="s">
        <v>61</v>
      </c>
      <c r="C180" s="49" t="s">
        <v>60</v>
      </c>
      <c r="D180" s="38" t="s">
        <v>4</v>
      </c>
      <c r="E180" s="13" t="s">
        <v>271</v>
      </c>
      <c r="F180" s="13"/>
      <c r="G180" s="36">
        <v>5540.5379999999996</v>
      </c>
      <c r="H180" s="36">
        <v>5201.7179999999998</v>
      </c>
      <c r="I180" s="36">
        <v>3892.5030000000002</v>
      </c>
      <c r="J180" s="36">
        <v>5373.8829999999998</v>
      </c>
      <c r="K180" s="32">
        <f t="shared" si="26"/>
        <v>20008.642</v>
      </c>
      <c r="L180" s="85">
        <f>L51</f>
        <v>42.015000000000001</v>
      </c>
      <c r="M180" s="85">
        <f>M51</f>
        <v>42.787140999999998</v>
      </c>
      <c r="N180" s="85">
        <f>N51</f>
        <v>33.42</v>
      </c>
      <c r="O180" s="85">
        <f>O51</f>
        <v>34.756800000000005</v>
      </c>
      <c r="P180" s="33">
        <f t="shared" si="27"/>
        <v>47620.924109999993</v>
      </c>
      <c r="Q180" s="33">
        <f t="shared" si="28"/>
        <v>44708.766209999994</v>
      </c>
      <c r="R180" s="33">
        <f t="shared" si="29"/>
        <v>31258.126433522972</v>
      </c>
      <c r="S180" s="33">
        <f t="shared" si="30"/>
        <v>43154.112984102961</v>
      </c>
      <c r="T180" s="33">
        <f t="shared" si="31"/>
        <v>166741.92973762593</v>
      </c>
      <c r="U180" s="52"/>
      <c r="V180" s="52"/>
      <c r="W180" s="52"/>
      <c r="X180" s="92">
        <f t="shared" si="33"/>
        <v>101.83777460430798</v>
      </c>
      <c r="Y180" s="93">
        <f t="shared" si="34"/>
        <v>104</v>
      </c>
      <c r="Z180" s="15"/>
      <c r="AC180" s="97">
        <f t="shared" si="32"/>
        <v>0</v>
      </c>
    </row>
    <row r="181" spans="1:29" s="3" customFormat="1" ht="60" customHeight="1">
      <c r="A181" s="38" t="s">
        <v>242</v>
      </c>
      <c r="B181" s="48" t="s">
        <v>243</v>
      </c>
      <c r="C181" s="49" t="s">
        <v>60</v>
      </c>
      <c r="D181" s="38" t="s">
        <v>241</v>
      </c>
      <c r="E181" s="13" t="s">
        <v>271</v>
      </c>
      <c r="F181" s="13"/>
      <c r="G181" s="36">
        <v>55614.073999999993</v>
      </c>
      <c r="H181" s="36">
        <v>54048.392999999996</v>
      </c>
      <c r="I181" s="36">
        <v>44372.758000000002</v>
      </c>
      <c r="J181" s="36">
        <v>54340.900999999998</v>
      </c>
      <c r="K181" s="32">
        <f t="shared" si="26"/>
        <v>208376.12599999999</v>
      </c>
      <c r="L181" s="103">
        <f>L51</f>
        <v>42.015000000000001</v>
      </c>
      <c r="M181" s="103">
        <f>M51</f>
        <v>42.787140999999998</v>
      </c>
      <c r="N181" s="103">
        <f>N51</f>
        <v>33.42</v>
      </c>
      <c r="O181" s="103">
        <f>O51</f>
        <v>34.756800000000005</v>
      </c>
      <c r="P181" s="33">
        <f t="shared" si="27"/>
        <v>478002.96602999989</v>
      </c>
      <c r="Q181" s="33">
        <f t="shared" si="28"/>
        <v>464545.93783499993</v>
      </c>
      <c r="R181" s="33">
        <f t="shared" si="29"/>
        <v>356328.3778504777</v>
      </c>
      <c r="S181" s="33">
        <f t="shared" si="30"/>
        <v>436375.96527724061</v>
      </c>
      <c r="T181" s="33">
        <f t="shared" si="31"/>
        <v>1735253.246992718</v>
      </c>
      <c r="U181" s="52"/>
      <c r="V181" s="52"/>
      <c r="W181" s="52"/>
      <c r="X181" s="92">
        <f t="shared" si="33"/>
        <v>101.83777460430798</v>
      </c>
      <c r="Y181" s="93">
        <f t="shared" si="34"/>
        <v>104</v>
      </c>
      <c r="Z181" s="15"/>
      <c r="AC181" s="97">
        <f t="shared" si="32"/>
        <v>0</v>
      </c>
    </row>
    <row r="182" spans="1:29" s="3" customFormat="1" ht="60" customHeight="1">
      <c r="A182" s="38" t="s">
        <v>242</v>
      </c>
      <c r="B182" s="48" t="s">
        <v>243</v>
      </c>
      <c r="C182" s="49" t="s">
        <v>60</v>
      </c>
      <c r="D182" s="38" t="s">
        <v>244</v>
      </c>
      <c r="E182" s="13" t="s">
        <v>271</v>
      </c>
      <c r="F182" s="13"/>
      <c r="G182" s="36">
        <v>27996.404000000002</v>
      </c>
      <c r="H182" s="36">
        <v>27428.894999999997</v>
      </c>
      <c r="I182" s="36">
        <v>22060.421999999999</v>
      </c>
      <c r="J182" s="36">
        <v>26525.232</v>
      </c>
      <c r="K182" s="32">
        <f t="shared" si="26"/>
        <v>104010.95299999999</v>
      </c>
      <c r="L182" s="103">
        <f>L50</f>
        <v>53.18</v>
      </c>
      <c r="M182" s="103">
        <f>M50</f>
        <v>53.390229999999981</v>
      </c>
      <c r="N182" s="103">
        <f>N50</f>
        <v>32.747399999999999</v>
      </c>
      <c r="O182" s="103">
        <f>O50</f>
        <v>34.057296000000001</v>
      </c>
      <c r="P182" s="33">
        <f t="shared" si="27"/>
        <v>572039.32437040005</v>
      </c>
      <c r="Q182" s="33">
        <f t="shared" si="28"/>
        <v>560443.63997699996</v>
      </c>
      <c r="R182" s="33">
        <f t="shared" si="29"/>
        <v>426492.68253814755</v>
      </c>
      <c r="S182" s="33">
        <f t="shared" si="30"/>
        <v>512810.55959068745</v>
      </c>
      <c r="T182" s="33">
        <f t="shared" si="31"/>
        <v>2071786.2064762351</v>
      </c>
      <c r="U182" s="52"/>
      <c r="V182" s="52"/>
      <c r="W182" s="52"/>
      <c r="X182" s="92">
        <f t="shared" si="33"/>
        <v>100.3953177886423</v>
      </c>
      <c r="Y182" s="93">
        <f t="shared" si="34"/>
        <v>104</v>
      </c>
      <c r="Z182" s="15"/>
      <c r="AC182" s="97">
        <f t="shared" si="32"/>
        <v>0</v>
      </c>
    </row>
    <row r="183" spans="1:29" s="3" customFormat="1" ht="10.5" customHeight="1">
      <c r="A183" s="38"/>
      <c r="B183" s="48"/>
      <c r="C183" s="49"/>
      <c r="D183" s="38"/>
      <c r="E183" s="13"/>
      <c r="F183" s="13"/>
      <c r="G183" s="36"/>
      <c r="H183" s="36"/>
      <c r="I183" s="57"/>
      <c r="J183" s="57"/>
      <c r="K183" s="32"/>
      <c r="L183" s="103"/>
      <c r="M183" s="60"/>
      <c r="N183" s="103"/>
      <c r="O183" s="60"/>
      <c r="P183" s="33"/>
      <c r="Q183" s="33"/>
      <c r="R183" s="33"/>
      <c r="S183" s="33"/>
      <c r="T183" s="33"/>
      <c r="U183" s="52"/>
      <c r="V183" s="52"/>
      <c r="W183" s="52"/>
      <c r="X183" s="92" t="e">
        <f t="shared" si="33"/>
        <v>#DIV/0!</v>
      </c>
      <c r="Y183" s="93" t="e">
        <f t="shared" si="34"/>
        <v>#DIV/0!</v>
      </c>
      <c r="Z183" s="15"/>
      <c r="AC183" s="97" t="e">
        <f t="shared" si="32"/>
        <v>#DIV/0!</v>
      </c>
    </row>
    <row r="184" spans="1:29" s="3" customFormat="1" ht="60" customHeight="1">
      <c r="A184" s="38" t="s">
        <v>245</v>
      </c>
      <c r="B184" s="48" t="s">
        <v>246</v>
      </c>
      <c r="C184" s="49" t="s">
        <v>71</v>
      </c>
      <c r="D184" s="38" t="s">
        <v>72</v>
      </c>
      <c r="E184" s="13" t="s">
        <v>271</v>
      </c>
      <c r="F184" s="13"/>
      <c r="G184" s="36">
        <v>0</v>
      </c>
      <c r="H184" s="36">
        <v>0</v>
      </c>
      <c r="I184" s="36">
        <v>182.54</v>
      </c>
      <c r="J184" s="36">
        <v>955.5</v>
      </c>
      <c r="K184" s="32">
        <f t="shared" si="26"/>
        <v>1138.04</v>
      </c>
      <c r="L184" s="103">
        <v>45.98</v>
      </c>
      <c r="M184" s="60">
        <v>49.566439999999993</v>
      </c>
      <c r="N184" s="103">
        <v>45.98</v>
      </c>
      <c r="O184" s="60">
        <v>47.819199999999995</v>
      </c>
      <c r="P184" s="33">
        <f t="shared" si="27"/>
        <v>0</v>
      </c>
      <c r="Q184" s="33">
        <f t="shared" si="28"/>
        <v>0</v>
      </c>
      <c r="R184" s="33">
        <f t="shared" si="29"/>
        <v>318.94118959999963</v>
      </c>
      <c r="S184" s="33">
        <f t="shared" si="30"/>
        <v>1669.487819999998</v>
      </c>
      <c r="T184" s="33">
        <f t="shared" si="31"/>
        <v>1988.4290095999977</v>
      </c>
      <c r="U184" s="52"/>
      <c r="V184" s="52"/>
      <c r="W184" s="52"/>
      <c r="X184" s="92">
        <f t="shared" si="33"/>
        <v>107.79999999999998</v>
      </c>
      <c r="Y184" s="93">
        <f t="shared" si="34"/>
        <v>104</v>
      </c>
      <c r="Z184" s="15"/>
      <c r="AC184" s="97">
        <f t="shared" si="32"/>
        <v>0</v>
      </c>
    </row>
    <row r="185" spans="1:29" s="3" customFormat="1" ht="60" customHeight="1">
      <c r="A185" s="38" t="s">
        <v>247</v>
      </c>
      <c r="B185" s="48" t="s">
        <v>248</v>
      </c>
      <c r="C185" s="49" t="s">
        <v>71</v>
      </c>
      <c r="D185" s="38" t="s">
        <v>72</v>
      </c>
      <c r="E185" s="13" t="s">
        <v>271</v>
      </c>
      <c r="F185" s="13"/>
      <c r="G185" s="36">
        <v>1313.287</v>
      </c>
      <c r="H185" s="36">
        <v>1057.625</v>
      </c>
      <c r="I185" s="36">
        <v>615.82100000000003</v>
      </c>
      <c r="J185" s="36">
        <v>1219.4929999999999</v>
      </c>
      <c r="K185" s="32">
        <f t="shared" si="26"/>
        <v>4206.2260000000006</v>
      </c>
      <c r="L185" s="103">
        <v>54.24</v>
      </c>
      <c r="M185" s="60">
        <v>58.47</v>
      </c>
      <c r="N185" s="103">
        <v>53</v>
      </c>
      <c r="O185" s="60">
        <v>55.12</v>
      </c>
      <c r="P185" s="33">
        <f t="shared" si="27"/>
        <v>1628.4758800000027</v>
      </c>
      <c r="Q185" s="33">
        <f t="shared" si="28"/>
        <v>1311.4550000000022</v>
      </c>
      <c r="R185" s="33">
        <f t="shared" si="29"/>
        <v>2063.0003500000012</v>
      </c>
      <c r="S185" s="33">
        <f t="shared" si="30"/>
        <v>4085.3015500000015</v>
      </c>
      <c r="T185" s="33">
        <f t="shared" si="31"/>
        <v>9088.2327800000076</v>
      </c>
      <c r="U185" s="52"/>
      <c r="V185" s="52"/>
      <c r="W185" s="52"/>
      <c r="X185" s="92">
        <f t="shared" si="33"/>
        <v>107.79867256637168</v>
      </c>
      <c r="Y185" s="93">
        <f t="shared" si="34"/>
        <v>104</v>
      </c>
      <c r="Z185" s="15"/>
      <c r="AC185" s="97">
        <f t="shared" si="32"/>
        <v>0</v>
      </c>
    </row>
    <row r="186" spans="1:29" s="3" customFormat="1" ht="60" customHeight="1">
      <c r="A186" s="38" t="s">
        <v>55</v>
      </c>
      <c r="B186" s="48" t="s">
        <v>56</v>
      </c>
      <c r="C186" s="49" t="s">
        <v>71</v>
      </c>
      <c r="D186" s="38" t="s">
        <v>72</v>
      </c>
      <c r="E186" s="13" t="s">
        <v>271</v>
      </c>
      <c r="F186" s="13"/>
      <c r="G186" s="36">
        <v>177.376</v>
      </c>
      <c r="H186" s="36">
        <v>135.376</v>
      </c>
      <c r="I186" s="36">
        <v>140.376</v>
      </c>
      <c r="J186" s="36">
        <v>163.376</v>
      </c>
      <c r="K186" s="32">
        <f t="shared" si="26"/>
        <v>616.50400000000002</v>
      </c>
      <c r="L186" s="103">
        <v>46.55</v>
      </c>
      <c r="M186" s="60">
        <v>46.55</v>
      </c>
      <c r="N186" s="103">
        <v>40.5</v>
      </c>
      <c r="O186" s="60">
        <v>42.12</v>
      </c>
      <c r="P186" s="33">
        <f t="shared" si="27"/>
        <v>1073.1247999999996</v>
      </c>
      <c r="Q186" s="33">
        <f t="shared" si="28"/>
        <v>819.02479999999969</v>
      </c>
      <c r="R186" s="33">
        <f t="shared" si="29"/>
        <v>621.86568</v>
      </c>
      <c r="S186" s="33">
        <f t="shared" si="30"/>
        <v>723.75567999999998</v>
      </c>
      <c r="T186" s="33">
        <f t="shared" si="31"/>
        <v>3237.7709599999989</v>
      </c>
      <c r="U186" s="52"/>
      <c r="V186" s="52"/>
      <c r="W186" s="52"/>
      <c r="X186" s="92">
        <f t="shared" si="33"/>
        <v>100</v>
      </c>
      <c r="Y186" s="93">
        <f t="shared" si="34"/>
        <v>104</v>
      </c>
      <c r="Z186" s="15"/>
      <c r="AC186" s="97">
        <f t="shared" si="32"/>
        <v>0</v>
      </c>
    </row>
    <row r="187" spans="1:29" s="3" customFormat="1" ht="10.5" customHeight="1">
      <c r="A187" s="38"/>
      <c r="B187" s="48"/>
      <c r="C187" s="49"/>
      <c r="D187" s="38"/>
      <c r="E187" s="13"/>
      <c r="F187" s="13"/>
      <c r="G187" s="36"/>
      <c r="H187" s="57"/>
      <c r="I187" s="57"/>
      <c r="J187" s="57"/>
      <c r="K187" s="32"/>
      <c r="L187" s="103"/>
      <c r="M187" s="60"/>
      <c r="N187" s="103"/>
      <c r="O187" s="60"/>
      <c r="P187" s="33"/>
      <c r="Q187" s="33"/>
      <c r="R187" s="33"/>
      <c r="S187" s="33"/>
      <c r="T187" s="33"/>
      <c r="U187" s="52"/>
      <c r="V187" s="52"/>
      <c r="W187" s="52"/>
      <c r="X187" s="92" t="e">
        <f t="shared" si="33"/>
        <v>#DIV/0!</v>
      </c>
      <c r="Y187" s="93" t="e">
        <f t="shared" si="34"/>
        <v>#DIV/0!</v>
      </c>
      <c r="Z187" s="15"/>
      <c r="AC187" s="97" t="e">
        <f t="shared" si="32"/>
        <v>#DIV/0!</v>
      </c>
    </row>
    <row r="188" spans="1:29" s="3" customFormat="1" ht="60" customHeight="1">
      <c r="A188" s="38" t="s">
        <v>191</v>
      </c>
      <c r="B188" s="48" t="s">
        <v>192</v>
      </c>
      <c r="C188" s="49" t="s">
        <v>85</v>
      </c>
      <c r="D188" s="38" t="s">
        <v>91</v>
      </c>
      <c r="E188" s="13" t="s">
        <v>271</v>
      </c>
      <c r="F188" s="13"/>
      <c r="G188" s="36">
        <v>860.44399999999996</v>
      </c>
      <c r="H188" s="36">
        <v>1207.7660000000001</v>
      </c>
      <c r="I188" s="36">
        <v>849.58399999999995</v>
      </c>
      <c r="J188" s="36">
        <v>874.54600000000005</v>
      </c>
      <c r="K188" s="32">
        <f t="shared" si="26"/>
        <v>3792.34</v>
      </c>
      <c r="L188" s="103">
        <v>121.29286</v>
      </c>
      <c r="M188" s="60">
        <v>121.29286</v>
      </c>
      <c r="N188" s="103">
        <v>90.67</v>
      </c>
      <c r="O188" s="60">
        <f>N188*1.04</f>
        <v>94.296800000000005</v>
      </c>
      <c r="P188" s="33">
        <f t="shared" si="27"/>
        <v>26349.256149840003</v>
      </c>
      <c r="Q188" s="33">
        <f t="shared" si="28"/>
        <v>36985.249130760007</v>
      </c>
      <c r="R188" s="33">
        <f t="shared" si="29"/>
        <v>22935.42063904</v>
      </c>
      <c r="S188" s="33">
        <f t="shared" si="30"/>
        <v>23609.296288760001</v>
      </c>
      <c r="T188" s="33">
        <f t="shared" si="31"/>
        <v>109879.22220840001</v>
      </c>
      <c r="U188" s="52"/>
      <c r="V188" s="52"/>
      <c r="W188" s="52"/>
      <c r="X188" s="92">
        <f t="shared" si="33"/>
        <v>100</v>
      </c>
      <c r="Y188" s="93">
        <f t="shared" si="34"/>
        <v>104</v>
      </c>
      <c r="Z188" s="15"/>
      <c r="AC188" s="97">
        <f t="shared" si="32"/>
        <v>0</v>
      </c>
    </row>
    <row r="189" spans="1:29" s="181" customFormat="1" ht="60" customHeight="1">
      <c r="A189" s="38" t="s">
        <v>89</v>
      </c>
      <c r="B189" s="48" t="s">
        <v>90</v>
      </c>
      <c r="C189" s="49" t="s">
        <v>85</v>
      </c>
      <c r="D189" s="38" t="s">
        <v>366</v>
      </c>
      <c r="E189" s="13" t="s">
        <v>271</v>
      </c>
      <c r="F189" s="13" t="s">
        <v>377</v>
      </c>
      <c r="G189" s="36">
        <v>1337.848</v>
      </c>
      <c r="H189" s="36">
        <v>1100.518</v>
      </c>
      <c r="I189" s="36">
        <v>1016.353</v>
      </c>
      <c r="J189" s="36">
        <v>1056.6399999999999</v>
      </c>
      <c r="K189" s="32">
        <f t="shared" si="26"/>
        <v>4511.3590000000004</v>
      </c>
      <c r="L189" s="103">
        <v>143.94999999999999</v>
      </c>
      <c r="M189" s="60">
        <v>160.93</v>
      </c>
      <c r="N189" s="103">
        <v>62.77</v>
      </c>
      <c r="O189" s="60">
        <f t="shared" ref="O189:O190" si="36">N189*1.04</f>
        <v>65.280799999999999</v>
      </c>
      <c r="P189" s="33">
        <f t="shared" si="27"/>
        <v>108606.50063999997</v>
      </c>
      <c r="Q189" s="33">
        <f t="shared" si="28"/>
        <v>89340.051239999972</v>
      </c>
      <c r="R189" s="33">
        <f t="shared" si="29"/>
        <v>97213.3513676</v>
      </c>
      <c r="S189" s="33">
        <f t="shared" si="30"/>
        <v>101066.77068799999</v>
      </c>
      <c r="T189" s="33">
        <f t="shared" si="31"/>
        <v>396226.67393559997</v>
      </c>
      <c r="U189" s="179"/>
      <c r="V189" s="179"/>
      <c r="W189" s="179"/>
      <c r="X189" s="92">
        <f t="shared" si="33"/>
        <v>111.79576241750608</v>
      </c>
      <c r="Y189" s="93">
        <f t="shared" si="34"/>
        <v>104</v>
      </c>
      <c r="Z189" s="180"/>
      <c r="AC189" s="97">
        <f t="shared" si="32"/>
        <v>0</v>
      </c>
    </row>
    <row r="190" spans="1:29" s="181" customFormat="1" ht="60" customHeight="1">
      <c r="A190" s="38" t="s">
        <v>89</v>
      </c>
      <c r="B190" s="48" t="s">
        <v>90</v>
      </c>
      <c r="C190" s="49" t="s">
        <v>85</v>
      </c>
      <c r="D190" s="38" t="s">
        <v>367</v>
      </c>
      <c r="E190" s="13" t="s">
        <v>271</v>
      </c>
      <c r="F190" s="13" t="s">
        <v>378</v>
      </c>
      <c r="G190" s="36">
        <v>4589.1759999999995</v>
      </c>
      <c r="H190" s="36">
        <v>4859.7780000000002</v>
      </c>
      <c r="I190" s="36">
        <v>3754.3440000000001</v>
      </c>
      <c r="J190" s="36">
        <v>3871.1950000000002</v>
      </c>
      <c r="K190" s="32">
        <f t="shared" si="26"/>
        <v>17074.492999999999</v>
      </c>
      <c r="L190" s="103">
        <v>143.94999999999999</v>
      </c>
      <c r="M190" s="60">
        <v>160.93</v>
      </c>
      <c r="N190" s="103">
        <v>77.64</v>
      </c>
      <c r="O190" s="60">
        <f t="shared" si="36"/>
        <v>80.74560000000001</v>
      </c>
      <c r="P190" s="33">
        <f t="shared" si="27"/>
        <v>304308.26055999991</v>
      </c>
      <c r="Q190" s="33">
        <f t="shared" si="28"/>
        <v>322251.87917999993</v>
      </c>
      <c r="R190" s="33">
        <f t="shared" si="29"/>
        <v>301039.82103360002</v>
      </c>
      <c r="S190" s="33">
        <f t="shared" si="30"/>
        <v>310409.44835800002</v>
      </c>
      <c r="T190" s="33">
        <f t="shared" si="31"/>
        <v>1238009.4091315998</v>
      </c>
      <c r="U190" s="179"/>
      <c r="V190" s="179"/>
      <c r="W190" s="179"/>
      <c r="X190" s="92">
        <f t="shared" si="33"/>
        <v>111.79576241750608</v>
      </c>
      <c r="Y190" s="93">
        <f t="shared" si="34"/>
        <v>104</v>
      </c>
      <c r="Z190" s="180"/>
      <c r="AC190" s="97">
        <f t="shared" si="32"/>
        <v>0</v>
      </c>
    </row>
    <row r="191" spans="1:29" s="181" customFormat="1" ht="10.5" customHeight="1">
      <c r="A191" s="38"/>
      <c r="B191" s="48"/>
      <c r="C191" s="49"/>
      <c r="D191" s="38"/>
      <c r="E191" s="13"/>
      <c r="F191" s="13"/>
      <c r="G191" s="36"/>
      <c r="H191" s="36"/>
      <c r="I191" s="57"/>
      <c r="J191" s="57"/>
      <c r="K191" s="32"/>
      <c r="L191" s="103"/>
      <c r="M191" s="60"/>
      <c r="N191" s="103"/>
      <c r="O191" s="60"/>
      <c r="P191" s="33"/>
      <c r="Q191" s="33"/>
      <c r="R191" s="33"/>
      <c r="S191" s="33"/>
      <c r="T191" s="33"/>
      <c r="U191" s="179"/>
      <c r="V191" s="179"/>
      <c r="W191" s="179"/>
      <c r="X191" s="92" t="e">
        <f t="shared" si="33"/>
        <v>#DIV/0!</v>
      </c>
      <c r="Y191" s="93" t="e">
        <f t="shared" si="34"/>
        <v>#DIV/0!</v>
      </c>
      <c r="Z191" s="180"/>
      <c r="AC191" s="97" t="e">
        <f t="shared" si="32"/>
        <v>#DIV/0!</v>
      </c>
    </row>
    <row r="192" spans="1:29" s="3" customFormat="1" ht="60" customHeight="1">
      <c r="A192" s="38" t="s">
        <v>103</v>
      </c>
      <c r="B192" s="48" t="s">
        <v>104</v>
      </c>
      <c r="C192" s="49" t="s">
        <v>98</v>
      </c>
      <c r="D192" s="38" t="s">
        <v>102</v>
      </c>
      <c r="E192" s="13" t="s">
        <v>271</v>
      </c>
      <c r="F192" s="13"/>
      <c r="G192" s="36">
        <v>2537.6400000000003</v>
      </c>
      <c r="H192" s="36">
        <v>2543.9679999999998</v>
      </c>
      <c r="I192" s="36">
        <v>2434.4209999999998</v>
      </c>
      <c r="J192" s="36">
        <v>2668.4630000000002</v>
      </c>
      <c r="K192" s="32">
        <f t="shared" si="26"/>
        <v>10184.492</v>
      </c>
      <c r="L192" s="103">
        <f>L81</f>
        <v>68.760000000000005</v>
      </c>
      <c r="M192" s="103">
        <f>M81</f>
        <v>74.12</v>
      </c>
      <c r="N192" s="103">
        <f>N81</f>
        <v>21.69</v>
      </c>
      <c r="O192" s="103">
        <f>O81</f>
        <v>22.56</v>
      </c>
      <c r="P192" s="33">
        <f t="shared" si="27"/>
        <v>119446.71480000003</v>
      </c>
      <c r="Q192" s="33">
        <f t="shared" si="28"/>
        <v>119744.57376000001</v>
      </c>
      <c r="R192" s="33">
        <f t="shared" si="29"/>
        <v>125518.74675999999</v>
      </c>
      <c r="S192" s="33">
        <f t="shared" si="30"/>
        <v>137585.95228000003</v>
      </c>
      <c r="T192" s="33">
        <f t="shared" si="31"/>
        <v>502295.98760000005</v>
      </c>
      <c r="U192" s="52"/>
      <c r="V192" s="52"/>
      <c r="W192" s="52"/>
      <c r="X192" s="92">
        <f t="shared" si="33"/>
        <v>107.79522978475858</v>
      </c>
      <c r="Y192" s="93">
        <f t="shared" si="34"/>
        <v>104.01106500691562</v>
      </c>
      <c r="Z192" s="15"/>
      <c r="AC192" s="97">
        <f t="shared" si="32"/>
        <v>-1.1065006915615072E-2</v>
      </c>
    </row>
    <row r="193" spans="1:29" s="3" customFormat="1" ht="10.5" customHeight="1">
      <c r="A193" s="38"/>
      <c r="B193" s="48"/>
      <c r="C193" s="49"/>
      <c r="D193" s="38"/>
      <c r="E193" s="13"/>
      <c r="F193" s="13"/>
      <c r="G193" s="36"/>
      <c r="H193" s="57"/>
      <c r="I193" s="57"/>
      <c r="J193" s="57"/>
      <c r="K193" s="32"/>
      <c r="L193" s="103"/>
      <c r="M193" s="60"/>
      <c r="N193" s="103"/>
      <c r="O193" s="60"/>
      <c r="P193" s="33"/>
      <c r="Q193" s="33"/>
      <c r="R193" s="33"/>
      <c r="S193" s="33"/>
      <c r="T193" s="33"/>
      <c r="U193" s="52"/>
      <c r="V193" s="52"/>
      <c r="W193" s="52"/>
      <c r="X193" s="92" t="e">
        <f t="shared" si="33"/>
        <v>#DIV/0!</v>
      </c>
      <c r="Y193" s="93" t="e">
        <f t="shared" si="34"/>
        <v>#DIV/0!</v>
      </c>
      <c r="Z193" s="15"/>
      <c r="AC193" s="97" t="e">
        <f t="shared" si="32"/>
        <v>#DIV/0!</v>
      </c>
    </row>
    <row r="194" spans="1:29" s="3" customFormat="1" ht="60" customHeight="1">
      <c r="A194" s="38" t="s">
        <v>249</v>
      </c>
      <c r="B194" s="48" t="s">
        <v>250</v>
      </c>
      <c r="C194" s="49" t="s">
        <v>110</v>
      </c>
      <c r="D194" s="38" t="s">
        <v>113</v>
      </c>
      <c r="E194" s="13" t="s">
        <v>271</v>
      </c>
      <c r="F194" s="13" t="s">
        <v>385</v>
      </c>
      <c r="G194" s="36">
        <v>25439.89</v>
      </c>
      <c r="H194" s="36">
        <v>17976.030000000002</v>
      </c>
      <c r="I194" s="36">
        <v>9761.2309999999998</v>
      </c>
      <c r="J194" s="36">
        <v>19764.769</v>
      </c>
      <c r="K194" s="32">
        <f t="shared" si="26"/>
        <v>72941.919999999998</v>
      </c>
      <c r="L194" s="103">
        <v>83.33</v>
      </c>
      <c r="M194" s="60">
        <v>86.72</v>
      </c>
      <c r="N194" s="103">
        <v>50</v>
      </c>
      <c r="O194" s="60">
        <v>52</v>
      </c>
      <c r="P194" s="33">
        <f t="shared" si="27"/>
        <v>847911.53369999991</v>
      </c>
      <c r="Q194" s="33">
        <f t="shared" si="28"/>
        <v>599141.07990000001</v>
      </c>
      <c r="R194" s="33">
        <f t="shared" si="29"/>
        <v>338909.94031999999</v>
      </c>
      <c r="S194" s="33">
        <f t="shared" si="30"/>
        <v>686232.77968000004</v>
      </c>
      <c r="T194" s="33">
        <f t="shared" si="31"/>
        <v>2472195.3336</v>
      </c>
      <c r="U194" s="52"/>
      <c r="V194" s="52"/>
      <c r="W194" s="52"/>
      <c r="X194" s="92">
        <f t="shared" si="33"/>
        <v>104.06816272650904</v>
      </c>
      <c r="Y194" s="93">
        <f t="shared" si="34"/>
        <v>104</v>
      </c>
      <c r="Z194" s="15"/>
      <c r="AC194" s="97">
        <f t="shared" si="32"/>
        <v>0</v>
      </c>
    </row>
    <row r="195" spans="1:29" s="3" customFormat="1" ht="73.5" customHeight="1">
      <c r="A195" s="38" t="s">
        <v>55</v>
      </c>
      <c r="B195" s="48" t="s">
        <v>56</v>
      </c>
      <c r="C195" s="49" t="s">
        <v>110</v>
      </c>
      <c r="D195" s="38" t="s">
        <v>368</v>
      </c>
      <c r="E195" s="13" t="s">
        <v>271</v>
      </c>
      <c r="F195" s="13"/>
      <c r="G195" s="36">
        <v>622.02099999999996</v>
      </c>
      <c r="H195" s="36">
        <v>483.65099999999995</v>
      </c>
      <c r="I195" s="36">
        <v>565.93600000000004</v>
      </c>
      <c r="J195" s="36">
        <v>617.17100000000005</v>
      </c>
      <c r="K195" s="32">
        <f t="shared" si="26"/>
        <v>2288.7790000000005</v>
      </c>
      <c r="L195" s="103">
        <v>46.55</v>
      </c>
      <c r="M195" s="60">
        <v>46.55</v>
      </c>
      <c r="N195" s="103">
        <v>41.67</v>
      </c>
      <c r="O195" s="60">
        <v>43.336800000000004</v>
      </c>
      <c r="P195" s="33">
        <f t="shared" si="27"/>
        <v>3035.462479999997</v>
      </c>
      <c r="Q195" s="33">
        <f t="shared" si="28"/>
        <v>2360.2168799999977</v>
      </c>
      <c r="R195" s="33">
        <f t="shared" si="29"/>
        <v>1818.4655551999963</v>
      </c>
      <c r="S195" s="33">
        <f t="shared" si="30"/>
        <v>1983.0938571999961</v>
      </c>
      <c r="T195" s="33">
        <f t="shared" si="31"/>
        <v>9197.2387723999873</v>
      </c>
      <c r="U195" s="52"/>
      <c r="V195" s="52"/>
      <c r="W195" s="52"/>
      <c r="X195" s="92">
        <f t="shared" si="33"/>
        <v>100</v>
      </c>
      <c r="Y195" s="93">
        <f t="shared" si="34"/>
        <v>104</v>
      </c>
      <c r="Z195" s="15"/>
      <c r="AC195" s="97">
        <f t="shared" si="32"/>
        <v>0</v>
      </c>
    </row>
    <row r="196" spans="1:29" s="3" customFormat="1" ht="60" customHeight="1">
      <c r="A196" s="38" t="s">
        <v>55</v>
      </c>
      <c r="B196" s="48" t="s">
        <v>56</v>
      </c>
      <c r="C196" s="49" t="s">
        <v>110</v>
      </c>
      <c r="D196" s="38" t="s">
        <v>369</v>
      </c>
      <c r="E196" s="13" t="s">
        <v>271</v>
      </c>
      <c r="F196" s="13"/>
      <c r="G196" s="36">
        <v>1542.231</v>
      </c>
      <c r="H196" s="36">
        <v>1112.7450000000001</v>
      </c>
      <c r="I196" s="36">
        <v>1276.7180000000001</v>
      </c>
      <c r="J196" s="36">
        <v>1337.7090000000001</v>
      </c>
      <c r="K196" s="32">
        <f t="shared" si="26"/>
        <v>5269.4030000000002</v>
      </c>
      <c r="L196" s="103">
        <v>83.33</v>
      </c>
      <c r="M196" s="60">
        <v>86.72</v>
      </c>
      <c r="N196" s="103">
        <v>50</v>
      </c>
      <c r="O196" s="60">
        <v>52</v>
      </c>
      <c r="P196" s="33">
        <f t="shared" si="27"/>
        <v>51402.559229999999</v>
      </c>
      <c r="Q196" s="33">
        <f t="shared" si="28"/>
        <v>37087.790850000005</v>
      </c>
      <c r="R196" s="33">
        <f t="shared" si="29"/>
        <v>44327.648959999999</v>
      </c>
      <c r="S196" s="33">
        <f t="shared" si="30"/>
        <v>46445.256480000004</v>
      </c>
      <c r="T196" s="33">
        <f t="shared" si="31"/>
        <v>179263.25552000001</v>
      </c>
      <c r="U196" s="52"/>
      <c r="V196" s="52"/>
      <c r="W196" s="52"/>
      <c r="X196" s="92">
        <f t="shared" si="33"/>
        <v>104.06816272650904</v>
      </c>
      <c r="Y196" s="93">
        <f t="shared" si="34"/>
        <v>104</v>
      </c>
      <c r="Z196" s="15"/>
      <c r="AC196" s="97">
        <f t="shared" si="32"/>
        <v>0</v>
      </c>
    </row>
    <row r="197" spans="1:29" s="3" customFormat="1" ht="10.5" customHeight="1">
      <c r="A197" s="38"/>
      <c r="B197" s="48"/>
      <c r="C197" s="49"/>
      <c r="D197" s="38"/>
      <c r="E197" s="13"/>
      <c r="F197" s="13"/>
      <c r="G197" s="36"/>
      <c r="H197" s="36"/>
      <c r="I197" s="57"/>
      <c r="J197" s="57"/>
      <c r="K197" s="32"/>
      <c r="L197" s="103"/>
      <c r="M197" s="60"/>
      <c r="N197" s="103"/>
      <c r="O197" s="60"/>
      <c r="P197" s="33"/>
      <c r="Q197" s="33"/>
      <c r="R197" s="33"/>
      <c r="S197" s="33"/>
      <c r="T197" s="33"/>
      <c r="U197" s="52"/>
      <c r="V197" s="52"/>
      <c r="W197" s="52"/>
      <c r="X197" s="92" t="e">
        <f t="shared" si="33"/>
        <v>#DIV/0!</v>
      </c>
      <c r="Y197" s="93" t="e">
        <f t="shared" si="34"/>
        <v>#DIV/0!</v>
      </c>
      <c r="Z197" s="15"/>
      <c r="AC197" s="97" t="e">
        <f t="shared" si="32"/>
        <v>#DIV/0!</v>
      </c>
    </row>
    <row r="198" spans="1:29" s="3" customFormat="1" ht="60" customHeight="1">
      <c r="A198" s="38" t="s">
        <v>251</v>
      </c>
      <c r="B198" s="48" t="s">
        <v>252</v>
      </c>
      <c r="C198" s="49" t="s">
        <v>116</v>
      </c>
      <c r="D198" s="38" t="s">
        <v>117</v>
      </c>
      <c r="E198" s="13" t="s">
        <v>271</v>
      </c>
      <c r="F198" s="13"/>
      <c r="G198" s="36">
        <v>3299.7670000000003</v>
      </c>
      <c r="H198" s="36">
        <v>3256.8440000000001</v>
      </c>
      <c r="I198" s="36">
        <v>2721.1970000000001</v>
      </c>
      <c r="J198" s="36">
        <v>3291.83</v>
      </c>
      <c r="K198" s="32">
        <f t="shared" si="26"/>
        <v>12569.638000000001</v>
      </c>
      <c r="L198" s="103">
        <v>46.55</v>
      </c>
      <c r="M198" s="60">
        <v>46.55</v>
      </c>
      <c r="N198" s="103">
        <v>41.67</v>
      </c>
      <c r="O198" s="60">
        <v>43.34</v>
      </c>
      <c r="P198" s="33">
        <f t="shared" si="27"/>
        <v>16102.862959999986</v>
      </c>
      <c r="Q198" s="33">
        <f t="shared" si="28"/>
        <v>15893.398719999985</v>
      </c>
      <c r="R198" s="33">
        <f t="shared" si="29"/>
        <v>8735.0423699999828</v>
      </c>
      <c r="S198" s="33">
        <f t="shared" si="30"/>
        <v>10566.774299999979</v>
      </c>
      <c r="T198" s="33">
        <f t="shared" si="31"/>
        <v>51298.078349999938</v>
      </c>
      <c r="U198" s="52"/>
      <c r="V198" s="52"/>
      <c r="W198" s="52"/>
      <c r="X198" s="92">
        <f t="shared" si="33"/>
        <v>100</v>
      </c>
      <c r="Y198" s="93">
        <f t="shared" si="34"/>
        <v>104.00767938564914</v>
      </c>
      <c r="Z198" s="15"/>
      <c r="AC198" s="97">
        <f t="shared" si="32"/>
        <v>-7.6793856491406132E-3</v>
      </c>
    </row>
    <row r="199" spans="1:29" s="3" customFormat="1" ht="60" customHeight="1">
      <c r="A199" s="38" t="s">
        <v>55</v>
      </c>
      <c r="B199" s="48" t="s">
        <v>56</v>
      </c>
      <c r="C199" s="49" t="s">
        <v>116</v>
      </c>
      <c r="D199" s="38" t="s">
        <v>117</v>
      </c>
      <c r="E199" s="13" t="s">
        <v>271</v>
      </c>
      <c r="F199" s="13"/>
      <c r="G199" s="36">
        <v>25</v>
      </c>
      <c r="H199" s="36">
        <v>23</v>
      </c>
      <c r="I199" s="36">
        <v>9</v>
      </c>
      <c r="J199" s="36">
        <v>41</v>
      </c>
      <c r="K199" s="32">
        <f t="shared" si="26"/>
        <v>98</v>
      </c>
      <c r="L199" s="103">
        <v>46.55</v>
      </c>
      <c r="M199" s="60">
        <v>46.55</v>
      </c>
      <c r="N199" s="103">
        <v>41.67</v>
      </c>
      <c r="O199" s="60">
        <v>43.34</v>
      </c>
      <c r="P199" s="33">
        <f t="shared" si="27"/>
        <v>121.99999999999989</v>
      </c>
      <c r="Q199" s="33">
        <f t="shared" si="28"/>
        <v>112.2399999999999</v>
      </c>
      <c r="R199" s="33">
        <f t="shared" si="29"/>
        <v>28.889999999999944</v>
      </c>
      <c r="S199" s="33">
        <f t="shared" si="30"/>
        <v>131.60999999999973</v>
      </c>
      <c r="T199" s="33">
        <f t="shared" si="31"/>
        <v>394.73999999999944</v>
      </c>
      <c r="U199" s="52"/>
      <c r="V199" s="52"/>
      <c r="W199" s="52"/>
      <c r="X199" s="92">
        <f t="shared" si="33"/>
        <v>100</v>
      </c>
      <c r="Y199" s="93">
        <f t="shared" si="34"/>
        <v>104.00767938564914</v>
      </c>
      <c r="Z199" s="15"/>
      <c r="AC199" s="97">
        <f t="shared" si="32"/>
        <v>-7.6793856491406132E-3</v>
      </c>
    </row>
    <row r="200" spans="1:29" s="3" customFormat="1" ht="10.5" customHeight="1">
      <c r="A200" s="38"/>
      <c r="B200" s="48"/>
      <c r="C200" s="49"/>
      <c r="D200" s="38"/>
      <c r="E200" s="13"/>
      <c r="F200" s="13"/>
      <c r="G200" s="36"/>
      <c r="H200" s="57"/>
      <c r="I200" s="57"/>
      <c r="J200" s="57"/>
      <c r="K200" s="32"/>
      <c r="L200" s="103"/>
      <c r="M200" s="60"/>
      <c r="N200" s="103"/>
      <c r="O200" s="60"/>
      <c r="P200" s="33"/>
      <c r="Q200" s="33"/>
      <c r="R200" s="33"/>
      <c r="S200" s="33"/>
      <c r="T200" s="33"/>
      <c r="U200" s="52"/>
      <c r="V200" s="52"/>
      <c r="W200" s="52"/>
      <c r="X200" s="92" t="e">
        <f t="shared" si="33"/>
        <v>#DIV/0!</v>
      </c>
      <c r="Y200" s="93" t="e">
        <f t="shared" si="34"/>
        <v>#DIV/0!</v>
      </c>
      <c r="Z200" s="15"/>
      <c r="AC200" s="97" t="e">
        <f t="shared" si="32"/>
        <v>#DIV/0!</v>
      </c>
    </row>
    <row r="201" spans="1:29" s="3" customFormat="1" ht="60" customHeight="1">
      <c r="A201" s="38" t="s">
        <v>55</v>
      </c>
      <c r="B201" s="48" t="s">
        <v>56</v>
      </c>
      <c r="C201" s="49" t="s">
        <v>140</v>
      </c>
      <c r="D201" s="38" t="s">
        <v>141</v>
      </c>
      <c r="E201" s="13" t="s">
        <v>271</v>
      </c>
      <c r="F201" s="13"/>
      <c r="G201" s="36">
        <v>1480.5050000000001</v>
      </c>
      <c r="H201" s="36">
        <v>1482.07</v>
      </c>
      <c r="I201" s="36">
        <v>1491.0820000000001</v>
      </c>
      <c r="J201" s="36">
        <v>1544.742</v>
      </c>
      <c r="K201" s="32">
        <f t="shared" si="26"/>
        <v>5998.3990000000003</v>
      </c>
      <c r="L201" s="103">
        <v>46.55</v>
      </c>
      <c r="M201" s="60">
        <v>46.55</v>
      </c>
      <c r="N201" s="103">
        <v>29.85</v>
      </c>
      <c r="O201" s="60">
        <v>31.04</v>
      </c>
      <c r="P201" s="33">
        <f t="shared" si="27"/>
        <v>24724.433499999996</v>
      </c>
      <c r="Q201" s="33">
        <f t="shared" si="28"/>
        <v>24750.568999999992</v>
      </c>
      <c r="R201" s="33">
        <f t="shared" si="29"/>
        <v>23126.681819999998</v>
      </c>
      <c r="S201" s="33">
        <f t="shared" si="30"/>
        <v>23958.948419999997</v>
      </c>
      <c r="T201" s="33">
        <f t="shared" si="31"/>
        <v>96560.632739999986</v>
      </c>
      <c r="U201" s="52"/>
      <c r="V201" s="52"/>
      <c r="W201" s="52"/>
      <c r="X201" s="92">
        <f t="shared" si="33"/>
        <v>100</v>
      </c>
      <c r="Y201" s="93">
        <f t="shared" si="34"/>
        <v>103.98659966499162</v>
      </c>
      <c r="Z201" s="15"/>
      <c r="AC201" s="97">
        <f t="shared" si="32"/>
        <v>1.3400335008384445E-2</v>
      </c>
    </row>
    <row r="202" spans="1:29" s="3" customFormat="1" ht="60" customHeight="1">
      <c r="A202" s="38">
        <v>2924005075</v>
      </c>
      <c r="B202" s="48" t="s">
        <v>398</v>
      </c>
      <c r="C202" s="49" t="s">
        <v>158</v>
      </c>
      <c r="D202" s="38" t="s">
        <v>399</v>
      </c>
      <c r="E202" s="13" t="s">
        <v>271</v>
      </c>
      <c r="F202" s="13"/>
      <c r="G202" s="36">
        <v>7155.172018348625</v>
      </c>
      <c r="H202" s="36">
        <v>7155.172018348625</v>
      </c>
      <c r="I202" s="36">
        <v>7155.172018348625</v>
      </c>
      <c r="J202" s="36">
        <v>7155.172018348625</v>
      </c>
      <c r="K202" s="32">
        <f t="shared" si="26"/>
        <v>28620.6880733945</v>
      </c>
      <c r="L202" s="103">
        <v>99.23</v>
      </c>
      <c r="M202" s="60">
        <v>99.23</v>
      </c>
      <c r="N202" s="103">
        <v>24.26</v>
      </c>
      <c r="O202" s="60">
        <v>25.230400000000003</v>
      </c>
      <c r="P202" s="33">
        <f t="shared" si="27"/>
        <v>536423.24621559645</v>
      </c>
      <c r="Q202" s="33">
        <f t="shared" si="28"/>
        <v>536423.24621559645</v>
      </c>
      <c r="R202" s="33">
        <f t="shared" si="29"/>
        <v>529479.86728899088</v>
      </c>
      <c r="S202" s="33">
        <f t="shared" si="30"/>
        <v>529479.86728899088</v>
      </c>
      <c r="T202" s="33">
        <f t="shared" si="31"/>
        <v>2131806.2270091744</v>
      </c>
      <c r="U202" s="33"/>
      <c r="V202" s="52"/>
      <c r="W202" s="52"/>
      <c r="X202" s="92">
        <f t="shared" si="33"/>
        <v>100</v>
      </c>
      <c r="Y202" s="93">
        <f t="shared" si="34"/>
        <v>104</v>
      </c>
      <c r="Z202" s="15"/>
      <c r="AC202" s="97">
        <f t="shared" si="32"/>
        <v>0</v>
      </c>
    </row>
    <row r="203" spans="1:29" s="3" customFormat="1" ht="60" customHeight="1">
      <c r="A203" s="38" t="s">
        <v>52</v>
      </c>
      <c r="B203" s="48" t="s">
        <v>53</v>
      </c>
      <c r="C203" s="49" t="s">
        <v>195</v>
      </c>
      <c r="D203" s="38" t="s">
        <v>199</v>
      </c>
      <c r="E203" s="13" t="s">
        <v>271</v>
      </c>
      <c r="F203" s="13"/>
      <c r="G203" s="36">
        <v>21852.31</v>
      </c>
      <c r="H203" s="36">
        <v>20238.400000000001</v>
      </c>
      <c r="I203" s="36">
        <v>16564.45</v>
      </c>
      <c r="J203" s="36">
        <v>19837.89</v>
      </c>
      <c r="K203" s="32">
        <f t="shared" si="26"/>
        <v>78493.05</v>
      </c>
      <c r="L203" s="103">
        <v>69.290000000000006</v>
      </c>
      <c r="M203" s="60">
        <v>69.290000000000006</v>
      </c>
      <c r="N203" s="103">
        <v>36.667999999999999</v>
      </c>
      <c r="O203" s="60">
        <v>38.134720000000002</v>
      </c>
      <c r="P203" s="33">
        <f t="shared" si="27"/>
        <v>712866.05682000017</v>
      </c>
      <c r="Q203" s="33">
        <f t="shared" si="28"/>
        <v>660217.08480000019</v>
      </c>
      <c r="R203" s="33">
        <f t="shared" si="29"/>
        <v>516070.07779600011</v>
      </c>
      <c r="S203" s="33">
        <f t="shared" si="30"/>
        <v>618055.01755920006</v>
      </c>
      <c r="T203" s="33">
        <f t="shared" si="31"/>
        <v>2507208.2369752005</v>
      </c>
      <c r="U203" s="52"/>
      <c r="V203" s="52"/>
      <c r="W203" s="52"/>
      <c r="X203" s="92">
        <f t="shared" si="33"/>
        <v>100</v>
      </c>
      <c r="Y203" s="93">
        <f t="shared" si="34"/>
        <v>104</v>
      </c>
      <c r="Z203" s="15"/>
      <c r="AC203" s="97">
        <f t="shared" si="32"/>
        <v>0</v>
      </c>
    </row>
    <row r="204" spans="1:29" s="3" customFormat="1" ht="63.75" customHeight="1">
      <c r="A204" s="38" t="s">
        <v>178</v>
      </c>
      <c r="B204" s="48" t="s">
        <v>179</v>
      </c>
      <c r="C204" s="48" t="s">
        <v>382</v>
      </c>
      <c r="D204" s="38"/>
      <c r="E204" s="13" t="s">
        <v>272</v>
      </c>
      <c r="F204" s="13"/>
      <c r="G204" s="36">
        <v>167395.36600000001</v>
      </c>
      <c r="H204" s="36">
        <v>170228.94500000001</v>
      </c>
      <c r="I204" s="36">
        <v>166705.40100000001</v>
      </c>
      <c r="J204" s="36">
        <v>161669.83199999999</v>
      </c>
      <c r="K204" s="32">
        <f t="shared" si="26"/>
        <v>665999.54399999999</v>
      </c>
      <c r="L204" s="103">
        <v>196.292</v>
      </c>
      <c r="M204" s="60">
        <v>206.00474789999996</v>
      </c>
      <c r="N204" s="103">
        <v>31.42</v>
      </c>
      <c r="O204" s="60">
        <v>32.6768</v>
      </c>
      <c r="P204" s="33">
        <f t="shared" si="27"/>
        <v>27598808.783152003</v>
      </c>
      <c r="Q204" s="33">
        <f t="shared" si="28"/>
        <v>28065986.620040003</v>
      </c>
      <c r="R204" s="33">
        <f t="shared" si="29"/>
        <v>28894705.059176605</v>
      </c>
      <c r="S204" s="33">
        <f t="shared" si="30"/>
        <v>28021900.217897747</v>
      </c>
      <c r="T204" s="33">
        <f t="shared" si="31"/>
        <v>112581400.68026635</v>
      </c>
      <c r="U204" s="52"/>
      <c r="V204" s="52"/>
      <c r="W204" s="52"/>
      <c r="X204" s="92">
        <f t="shared" si="33"/>
        <v>104.94811194546898</v>
      </c>
      <c r="Y204" s="93">
        <f t="shared" si="34"/>
        <v>104</v>
      </c>
      <c r="Z204" s="15"/>
      <c r="AC204" s="97">
        <f t="shared" si="32"/>
        <v>0</v>
      </c>
    </row>
    <row r="205" spans="1:29" s="3" customFormat="1" ht="68.25" customHeight="1">
      <c r="A205" s="38" t="s">
        <v>180</v>
      </c>
      <c r="B205" s="48" t="s">
        <v>181</v>
      </c>
      <c r="C205" s="48" t="s">
        <v>382</v>
      </c>
      <c r="D205" s="38"/>
      <c r="E205" s="13" t="s">
        <v>272</v>
      </c>
      <c r="F205" s="13"/>
      <c r="G205" s="36">
        <v>3670448.4899999998</v>
      </c>
      <c r="H205" s="36">
        <v>3522720.2299999995</v>
      </c>
      <c r="I205" s="36">
        <v>3282226.01</v>
      </c>
      <c r="J205" s="36">
        <v>3642112.55</v>
      </c>
      <c r="K205" s="32">
        <f t="shared" si="26"/>
        <v>14117507.279999997</v>
      </c>
      <c r="L205" s="103">
        <v>57.4953103225265</v>
      </c>
      <c r="M205" s="60">
        <v>59.8</v>
      </c>
      <c r="N205" s="103">
        <v>31.42</v>
      </c>
      <c r="O205" s="60">
        <v>32.6768</v>
      </c>
      <c r="P205" s="33">
        <f t="shared" si="27"/>
        <v>95708083.399598792</v>
      </c>
      <c r="Q205" s="33">
        <f t="shared" si="28"/>
        <v>91856023.176691905</v>
      </c>
      <c r="R205" s="33">
        <f t="shared" si="29"/>
        <v>89024472.514431983</v>
      </c>
      <c r="S205" s="33">
        <f t="shared" si="30"/>
        <v>98785747.11615999</v>
      </c>
      <c r="T205" s="33">
        <f t="shared" si="31"/>
        <v>375374326.20688266</v>
      </c>
      <c r="U205" s="52"/>
      <c r="V205" s="52"/>
      <c r="W205" s="52"/>
      <c r="X205" s="92">
        <f t="shared" si="33"/>
        <v>104.00848289111768</v>
      </c>
      <c r="Y205" s="93">
        <f t="shared" si="34"/>
        <v>104</v>
      </c>
      <c r="Z205" s="15"/>
      <c r="AC205" s="97">
        <f t="shared" si="32"/>
        <v>0</v>
      </c>
    </row>
    <row r="206" spans="1:29" s="3" customFormat="1" ht="10.5" customHeight="1">
      <c r="A206" s="38"/>
      <c r="B206" s="48"/>
      <c r="C206" s="48"/>
      <c r="D206" s="38"/>
      <c r="E206" s="13"/>
      <c r="F206" s="13"/>
      <c r="G206" s="36"/>
      <c r="H206" s="57"/>
      <c r="I206" s="57"/>
      <c r="J206" s="57"/>
      <c r="K206" s="32"/>
      <c r="L206" s="103"/>
      <c r="M206" s="60"/>
      <c r="N206" s="103"/>
      <c r="O206" s="60"/>
      <c r="P206" s="33"/>
      <c r="Q206" s="33"/>
      <c r="R206" s="33"/>
      <c r="S206" s="33"/>
      <c r="T206" s="33"/>
      <c r="U206" s="52"/>
      <c r="V206" s="52"/>
      <c r="W206" s="52"/>
      <c r="X206" s="92" t="e">
        <f t="shared" si="33"/>
        <v>#DIV/0!</v>
      </c>
      <c r="Y206" s="93" t="e">
        <f t="shared" si="34"/>
        <v>#DIV/0!</v>
      </c>
      <c r="Z206" s="15"/>
      <c r="AC206" s="97" t="e">
        <f t="shared" si="32"/>
        <v>#DIV/0!</v>
      </c>
    </row>
    <row r="207" spans="1:29" s="6" customFormat="1" ht="46.5" customHeight="1">
      <c r="A207" s="38" t="s">
        <v>7</v>
      </c>
      <c r="B207" s="48" t="s">
        <v>8</v>
      </c>
      <c r="C207" s="49" t="s">
        <v>5</v>
      </c>
      <c r="D207" s="38" t="s">
        <v>6</v>
      </c>
      <c r="E207" s="13" t="s">
        <v>272</v>
      </c>
      <c r="F207" s="13"/>
      <c r="G207" s="36">
        <v>24937.691999999999</v>
      </c>
      <c r="H207" s="36">
        <v>22286.188999999998</v>
      </c>
      <c r="I207" s="36">
        <v>24162.194</v>
      </c>
      <c r="J207" s="36">
        <v>23488.337</v>
      </c>
      <c r="K207" s="32">
        <f t="shared" si="26"/>
        <v>94874.411999999997</v>
      </c>
      <c r="L207" s="103">
        <v>60.76</v>
      </c>
      <c r="M207" s="60">
        <v>60.76</v>
      </c>
      <c r="N207" s="103">
        <v>31.754899999999999</v>
      </c>
      <c r="O207" s="60">
        <f>N207*1.04</f>
        <v>33.025095999999998</v>
      </c>
      <c r="P207" s="33">
        <f t="shared" si="27"/>
        <v>723320.2502292</v>
      </c>
      <c r="Q207" s="33">
        <f t="shared" si="28"/>
        <v>646413.14056389988</v>
      </c>
      <c r="R207" s="33">
        <f t="shared" si="29"/>
        <v>670136.13101937599</v>
      </c>
      <c r="S207" s="33">
        <f t="shared" si="30"/>
        <v>651446.77181464795</v>
      </c>
      <c r="T207" s="33">
        <f t="shared" si="31"/>
        <v>2691316.2936271238</v>
      </c>
      <c r="U207" s="37"/>
      <c r="V207" s="37"/>
      <c r="W207" s="37"/>
      <c r="X207" s="92">
        <f t="shared" si="33"/>
        <v>100</v>
      </c>
      <c r="Y207" s="93">
        <f t="shared" si="34"/>
        <v>104</v>
      </c>
      <c r="Z207" s="89"/>
      <c r="AC207" s="97">
        <f t="shared" si="32"/>
        <v>0</v>
      </c>
    </row>
    <row r="208" spans="1:29" s="3" customFormat="1" ht="46.5" customHeight="1">
      <c r="A208" s="38" t="s">
        <v>13</v>
      </c>
      <c r="B208" s="48" t="s">
        <v>14</v>
      </c>
      <c r="C208" s="49" t="s">
        <v>5</v>
      </c>
      <c r="D208" s="38" t="s">
        <v>12</v>
      </c>
      <c r="E208" s="13" t="s">
        <v>272</v>
      </c>
      <c r="F208" s="13"/>
      <c r="G208" s="36">
        <v>153097.52900000001</v>
      </c>
      <c r="H208" s="36">
        <v>151856.83900000001</v>
      </c>
      <c r="I208" s="36">
        <v>134479.58800000002</v>
      </c>
      <c r="J208" s="36">
        <v>143958.82699999999</v>
      </c>
      <c r="K208" s="32">
        <f t="shared" ref="K208:K274" si="37">G208+H208+I208+J208</f>
        <v>583392.78300000005</v>
      </c>
      <c r="L208" s="103">
        <v>38.090000000000003</v>
      </c>
      <c r="M208" s="60">
        <v>41.34</v>
      </c>
      <c r="N208" s="103">
        <v>28.51</v>
      </c>
      <c r="O208" s="60">
        <f t="shared" ref="O208:O217" si="38">N208*1.04</f>
        <v>29.650400000000001</v>
      </c>
      <c r="P208" s="33">
        <f t="shared" ref="P208:P274" si="39">G208*(L208-N208)</f>
        <v>1466674.3278200005</v>
      </c>
      <c r="Q208" s="33">
        <f t="shared" ref="Q208:Q274" si="40">(L208-N208)*H208</f>
        <v>1454788.5176200003</v>
      </c>
      <c r="R208" s="33">
        <f t="shared" ref="R208:R274" si="41">(M208-O208)*I208</f>
        <v>1572012.5918848005</v>
      </c>
      <c r="S208" s="33">
        <f t="shared" ref="S208:S274" si="42">(M208-O208)*J208</f>
        <v>1682821.1040992001</v>
      </c>
      <c r="T208" s="33">
        <f t="shared" ref="T208:T274" si="43">P208+Q208+R208+S208</f>
        <v>6176296.5414240016</v>
      </c>
      <c r="U208" s="52"/>
      <c r="V208" s="52"/>
      <c r="W208" s="52"/>
      <c r="X208" s="92">
        <f t="shared" si="33"/>
        <v>108.53242320819112</v>
      </c>
      <c r="Y208" s="93">
        <f t="shared" si="34"/>
        <v>104</v>
      </c>
      <c r="Z208" s="15"/>
      <c r="AC208" s="97">
        <f t="shared" ref="AC208:AC274" si="44">104-Y208</f>
        <v>0</v>
      </c>
    </row>
    <row r="209" spans="1:29" s="3" customFormat="1" ht="46.5" customHeight="1">
      <c r="A209" s="38" t="s">
        <v>13</v>
      </c>
      <c r="B209" s="48" t="s">
        <v>14</v>
      </c>
      <c r="C209" s="49" t="s">
        <v>5</v>
      </c>
      <c r="D209" s="38" t="s">
        <v>15</v>
      </c>
      <c r="E209" s="13" t="s">
        <v>272</v>
      </c>
      <c r="F209" s="13"/>
      <c r="G209" s="36">
        <v>298.73700000000002</v>
      </c>
      <c r="H209" s="36">
        <v>293.81</v>
      </c>
      <c r="I209" s="36">
        <v>269.49817200000001</v>
      </c>
      <c r="J209" s="36">
        <v>288.49464399999999</v>
      </c>
      <c r="K209" s="32">
        <f t="shared" si="37"/>
        <v>1150.539816</v>
      </c>
      <c r="L209" s="103">
        <v>38.090000000000003</v>
      </c>
      <c r="M209" s="60">
        <v>41.34</v>
      </c>
      <c r="N209" s="103">
        <v>28.51</v>
      </c>
      <c r="O209" s="60">
        <f t="shared" si="38"/>
        <v>29.650400000000001</v>
      </c>
      <c r="P209" s="33">
        <f t="shared" si="39"/>
        <v>2861.9004600000007</v>
      </c>
      <c r="Q209" s="33">
        <f t="shared" si="40"/>
        <v>2814.6998000000008</v>
      </c>
      <c r="R209" s="33">
        <f t="shared" si="41"/>
        <v>3150.3258314112009</v>
      </c>
      <c r="S209" s="33">
        <f t="shared" si="42"/>
        <v>3372.3869905024007</v>
      </c>
      <c r="T209" s="33">
        <f t="shared" si="43"/>
        <v>12199.313081913602</v>
      </c>
      <c r="U209" s="52"/>
      <c r="V209" s="52"/>
      <c r="W209" s="52"/>
      <c r="X209" s="92">
        <f t="shared" si="33"/>
        <v>108.53242320819112</v>
      </c>
      <c r="Y209" s="93">
        <f t="shared" si="34"/>
        <v>104</v>
      </c>
      <c r="Z209" s="15"/>
      <c r="AC209" s="97">
        <f t="shared" si="44"/>
        <v>0</v>
      </c>
    </row>
    <row r="210" spans="1:29" s="3" customFormat="1" ht="46.5" customHeight="1">
      <c r="A210" s="38" t="s">
        <v>13</v>
      </c>
      <c r="B210" s="48" t="s">
        <v>14</v>
      </c>
      <c r="C210" s="49" t="s">
        <v>5</v>
      </c>
      <c r="D210" s="38" t="s">
        <v>17</v>
      </c>
      <c r="E210" s="13" t="s">
        <v>272</v>
      </c>
      <c r="F210" s="13"/>
      <c r="G210" s="36">
        <v>2327.87</v>
      </c>
      <c r="H210" s="36">
        <v>2050.34</v>
      </c>
      <c r="I210" s="36">
        <v>2200.4</v>
      </c>
      <c r="J210" s="36">
        <v>2076.44</v>
      </c>
      <c r="K210" s="32">
        <f t="shared" si="37"/>
        <v>8655.0500000000011</v>
      </c>
      <c r="L210" s="103">
        <v>38.090000000000003</v>
      </c>
      <c r="M210" s="60">
        <v>41.34</v>
      </c>
      <c r="N210" s="103">
        <v>27.042399999999997</v>
      </c>
      <c r="O210" s="60">
        <f t="shared" si="38"/>
        <v>28.124095999999998</v>
      </c>
      <c r="P210" s="33">
        <f t="shared" si="39"/>
        <v>25717.376612000015</v>
      </c>
      <c r="Q210" s="33">
        <f t="shared" si="40"/>
        <v>22651.336184000014</v>
      </c>
      <c r="R210" s="33">
        <f t="shared" si="41"/>
        <v>29080.275161600013</v>
      </c>
      <c r="S210" s="33">
        <f t="shared" si="42"/>
        <v>27442.031701760014</v>
      </c>
      <c r="T210" s="33">
        <f t="shared" si="43"/>
        <v>104891.01965936006</v>
      </c>
      <c r="U210" s="52"/>
      <c r="V210" s="52"/>
      <c r="W210" s="52"/>
      <c r="X210" s="92">
        <f t="shared" si="33"/>
        <v>108.53242320819112</v>
      </c>
      <c r="Y210" s="93">
        <f t="shared" si="34"/>
        <v>104</v>
      </c>
      <c r="Z210" s="15"/>
      <c r="AC210" s="97">
        <f t="shared" si="44"/>
        <v>0</v>
      </c>
    </row>
    <row r="211" spans="1:29" s="3" customFormat="1" ht="46.5" customHeight="1">
      <c r="A211" s="38" t="s">
        <v>13</v>
      </c>
      <c r="B211" s="48" t="s">
        <v>14</v>
      </c>
      <c r="C211" s="49" t="s">
        <v>5</v>
      </c>
      <c r="D211" s="38" t="s">
        <v>18</v>
      </c>
      <c r="E211" s="13" t="s">
        <v>272</v>
      </c>
      <c r="F211" s="13"/>
      <c r="G211" s="36">
        <v>1005.23</v>
      </c>
      <c r="H211" s="36">
        <v>1301.1000000000001</v>
      </c>
      <c r="I211" s="36">
        <v>1244</v>
      </c>
      <c r="J211" s="36">
        <v>1061.33</v>
      </c>
      <c r="K211" s="32">
        <f t="shared" si="37"/>
        <v>4611.66</v>
      </c>
      <c r="L211" s="103">
        <v>38.090000000000003</v>
      </c>
      <c r="M211" s="60">
        <v>41.34</v>
      </c>
      <c r="N211" s="103">
        <v>28.923537614399997</v>
      </c>
      <c r="O211" s="60">
        <f t="shared" si="38"/>
        <v>30.080479118975997</v>
      </c>
      <c r="P211" s="33">
        <f t="shared" si="39"/>
        <v>9214.4029838766946</v>
      </c>
      <c r="Q211" s="33">
        <f t="shared" si="40"/>
        <v>11926.484209904169</v>
      </c>
      <c r="R211" s="33">
        <f t="shared" si="41"/>
        <v>14006.843975993863</v>
      </c>
      <c r="S211" s="33">
        <f t="shared" si="42"/>
        <v>11950.067296657207</v>
      </c>
      <c r="T211" s="33">
        <f t="shared" si="43"/>
        <v>47097.798466431937</v>
      </c>
      <c r="U211" s="52"/>
      <c r="V211" s="52"/>
      <c r="W211" s="52"/>
      <c r="X211" s="92">
        <f t="shared" si="33"/>
        <v>108.53242320819112</v>
      </c>
      <c r="Y211" s="93">
        <f t="shared" si="34"/>
        <v>104</v>
      </c>
      <c r="Z211" s="15"/>
      <c r="AC211" s="97">
        <f t="shared" si="44"/>
        <v>0</v>
      </c>
    </row>
    <row r="212" spans="1:29" s="3" customFormat="1" ht="46.5" customHeight="1">
      <c r="A212" s="38" t="s">
        <v>13</v>
      </c>
      <c r="B212" s="48" t="s">
        <v>14</v>
      </c>
      <c r="C212" s="49" t="s">
        <v>5</v>
      </c>
      <c r="D212" s="38" t="s">
        <v>20</v>
      </c>
      <c r="E212" s="13" t="s">
        <v>272</v>
      </c>
      <c r="F212" s="13"/>
      <c r="G212" s="36">
        <v>2985.98</v>
      </c>
      <c r="H212" s="36">
        <v>2784.09</v>
      </c>
      <c r="I212" s="36">
        <v>2891.2</v>
      </c>
      <c r="J212" s="36">
        <v>3080.056</v>
      </c>
      <c r="K212" s="32">
        <f t="shared" si="37"/>
        <v>11741.326000000001</v>
      </c>
      <c r="L212" s="103">
        <v>38.090000000000003</v>
      </c>
      <c r="M212" s="60">
        <v>41.34</v>
      </c>
      <c r="N212" s="103">
        <v>23.19</v>
      </c>
      <c r="O212" s="60">
        <f t="shared" si="38"/>
        <v>24.117600000000003</v>
      </c>
      <c r="P212" s="33">
        <f t="shared" si="39"/>
        <v>44491.102000000006</v>
      </c>
      <c r="Q212" s="33">
        <f t="shared" si="40"/>
        <v>41482.941000000006</v>
      </c>
      <c r="R212" s="33">
        <f t="shared" si="41"/>
        <v>49793.402880000001</v>
      </c>
      <c r="S212" s="33">
        <f t="shared" si="42"/>
        <v>53045.956454400002</v>
      </c>
      <c r="T212" s="33">
        <f t="shared" si="43"/>
        <v>188813.40233440002</v>
      </c>
      <c r="U212" s="52"/>
      <c r="V212" s="52"/>
      <c r="W212" s="52"/>
      <c r="X212" s="92">
        <f t="shared" si="33"/>
        <v>108.53242320819112</v>
      </c>
      <c r="Y212" s="93">
        <f t="shared" si="34"/>
        <v>104</v>
      </c>
      <c r="Z212" s="15"/>
      <c r="AC212" s="97">
        <f t="shared" si="44"/>
        <v>0</v>
      </c>
    </row>
    <row r="213" spans="1:29" s="3" customFormat="1" ht="46.5" customHeight="1">
      <c r="A213" s="38" t="s">
        <v>13</v>
      </c>
      <c r="B213" s="48" t="s">
        <v>14</v>
      </c>
      <c r="C213" s="49" t="s">
        <v>5</v>
      </c>
      <c r="D213" s="38" t="s">
        <v>21</v>
      </c>
      <c r="E213" s="13" t="s">
        <v>272</v>
      </c>
      <c r="F213" s="13"/>
      <c r="G213" s="36">
        <v>2998.09</v>
      </c>
      <c r="H213" s="36">
        <v>2799.13</v>
      </c>
      <c r="I213" s="36">
        <v>3446.29</v>
      </c>
      <c r="J213" s="36">
        <v>3329.51</v>
      </c>
      <c r="K213" s="32">
        <f t="shared" si="37"/>
        <v>12573.02</v>
      </c>
      <c r="L213" s="103">
        <v>38.090000000000003</v>
      </c>
      <c r="M213" s="60">
        <v>41.34</v>
      </c>
      <c r="N213" s="103">
        <v>35.681672000000006</v>
      </c>
      <c r="O213" s="60">
        <f t="shared" si="38"/>
        <v>37.108938880000011</v>
      </c>
      <c r="P213" s="33">
        <f t="shared" si="39"/>
        <v>7220.3840935199923</v>
      </c>
      <c r="Q213" s="33">
        <f t="shared" si="40"/>
        <v>6741.2231546399926</v>
      </c>
      <c r="R213" s="33">
        <f t="shared" si="41"/>
        <v>14581.463627244775</v>
      </c>
      <c r="S213" s="33">
        <f t="shared" si="42"/>
        <v>14087.360309651176</v>
      </c>
      <c r="T213" s="33">
        <f t="shared" si="43"/>
        <v>42630.431185055932</v>
      </c>
      <c r="U213" s="52"/>
      <c r="V213" s="52"/>
      <c r="W213" s="52"/>
      <c r="X213" s="92">
        <f t="shared" si="33"/>
        <v>108.53242320819112</v>
      </c>
      <c r="Y213" s="93">
        <f t="shared" si="34"/>
        <v>104</v>
      </c>
      <c r="Z213" s="15"/>
      <c r="AC213" s="97">
        <f t="shared" si="44"/>
        <v>0</v>
      </c>
    </row>
    <row r="214" spans="1:29" s="3" customFormat="1" ht="46.5" customHeight="1">
      <c r="A214" s="38" t="s">
        <v>13</v>
      </c>
      <c r="B214" s="48" t="s">
        <v>14</v>
      </c>
      <c r="C214" s="49" t="s">
        <v>5</v>
      </c>
      <c r="D214" s="38" t="s">
        <v>22</v>
      </c>
      <c r="E214" s="13" t="s">
        <v>272</v>
      </c>
      <c r="F214" s="13" t="s">
        <v>327</v>
      </c>
      <c r="G214" s="36">
        <v>0</v>
      </c>
      <c r="H214" s="36">
        <v>0</v>
      </c>
      <c r="I214" s="36">
        <v>954</v>
      </c>
      <c r="J214" s="36">
        <v>954</v>
      </c>
      <c r="K214" s="32">
        <f t="shared" si="37"/>
        <v>1908</v>
      </c>
      <c r="L214" s="103">
        <v>38.090000000000003</v>
      </c>
      <c r="M214" s="60">
        <v>41.34</v>
      </c>
      <c r="N214" s="103">
        <v>38.090000000000003</v>
      </c>
      <c r="O214" s="60">
        <f t="shared" si="38"/>
        <v>39.613600000000005</v>
      </c>
      <c r="P214" s="33">
        <f t="shared" si="39"/>
        <v>0</v>
      </c>
      <c r="Q214" s="33">
        <f t="shared" si="40"/>
        <v>0</v>
      </c>
      <c r="R214" s="33">
        <f t="shared" si="41"/>
        <v>1646.9855999999982</v>
      </c>
      <c r="S214" s="33">
        <f t="shared" si="42"/>
        <v>1646.9855999999982</v>
      </c>
      <c r="T214" s="33">
        <f t="shared" si="43"/>
        <v>3293.9711999999963</v>
      </c>
      <c r="U214" s="52"/>
      <c r="V214" s="52"/>
      <c r="W214" s="52"/>
      <c r="X214" s="92">
        <f t="shared" si="33"/>
        <v>108.53242320819112</v>
      </c>
      <c r="Y214" s="93">
        <f t="shared" si="34"/>
        <v>104</v>
      </c>
      <c r="Z214" s="15"/>
      <c r="AC214" s="97">
        <f t="shared" si="44"/>
        <v>0</v>
      </c>
    </row>
    <row r="215" spans="1:29" s="3" customFormat="1" ht="46.5" customHeight="1">
      <c r="A215" s="38" t="s">
        <v>13</v>
      </c>
      <c r="B215" s="48" t="s">
        <v>14</v>
      </c>
      <c r="C215" s="49" t="s">
        <v>5</v>
      </c>
      <c r="D215" s="38" t="s">
        <v>24</v>
      </c>
      <c r="E215" s="13" t="s">
        <v>272</v>
      </c>
      <c r="F215" s="13"/>
      <c r="G215" s="36">
        <v>222.73</v>
      </c>
      <c r="H215" s="36">
        <v>197.07999999999998</v>
      </c>
      <c r="I215" s="36">
        <v>243.64</v>
      </c>
      <c r="J215" s="36">
        <v>205.4</v>
      </c>
      <c r="K215" s="32">
        <f t="shared" si="37"/>
        <v>868.84999999999991</v>
      </c>
      <c r="L215" s="103">
        <v>38.090000000000003</v>
      </c>
      <c r="M215" s="60">
        <v>41.34</v>
      </c>
      <c r="N215" s="103">
        <v>24.746100000000002</v>
      </c>
      <c r="O215" s="60">
        <f t="shared" si="38"/>
        <v>25.735944000000003</v>
      </c>
      <c r="P215" s="33">
        <f t="shared" si="39"/>
        <v>2972.086847</v>
      </c>
      <c r="Q215" s="33">
        <f t="shared" si="40"/>
        <v>2629.8158120000003</v>
      </c>
      <c r="R215" s="33">
        <f t="shared" si="41"/>
        <v>3801.7722038399997</v>
      </c>
      <c r="S215" s="33">
        <f t="shared" si="42"/>
        <v>3205.0731024000002</v>
      </c>
      <c r="T215" s="33">
        <f t="shared" si="43"/>
        <v>12608.74796524</v>
      </c>
      <c r="U215" s="52"/>
      <c r="V215" s="52"/>
      <c r="W215" s="52"/>
      <c r="X215" s="92">
        <f t="shared" si="33"/>
        <v>108.53242320819112</v>
      </c>
      <c r="Y215" s="93">
        <f t="shared" si="34"/>
        <v>104</v>
      </c>
      <c r="Z215" s="15"/>
      <c r="AC215" s="97">
        <f t="shared" si="44"/>
        <v>0</v>
      </c>
    </row>
    <row r="216" spans="1:29" s="3" customFormat="1" ht="46.5" customHeight="1">
      <c r="A216" s="38" t="s">
        <v>13</v>
      </c>
      <c r="B216" s="48" t="s">
        <v>14</v>
      </c>
      <c r="C216" s="49" t="s">
        <v>5</v>
      </c>
      <c r="D216" s="38" t="s">
        <v>25</v>
      </c>
      <c r="E216" s="13" t="s">
        <v>272</v>
      </c>
      <c r="F216" s="13"/>
      <c r="G216" s="36">
        <v>216.34</v>
      </c>
      <c r="H216" s="36">
        <v>250.32</v>
      </c>
      <c r="I216" s="36">
        <v>265.01</v>
      </c>
      <c r="J216" s="36">
        <v>199.69</v>
      </c>
      <c r="K216" s="32">
        <f t="shared" si="37"/>
        <v>931.3599999999999</v>
      </c>
      <c r="L216" s="103">
        <v>38.090000000000003</v>
      </c>
      <c r="M216" s="60">
        <v>41.34</v>
      </c>
      <c r="N216" s="103">
        <v>37.979999999999997</v>
      </c>
      <c r="O216" s="60">
        <f t="shared" si="38"/>
        <v>39.499199999999995</v>
      </c>
      <c r="P216" s="33">
        <f t="shared" si="39"/>
        <v>23.797400000001414</v>
      </c>
      <c r="Q216" s="33">
        <f t="shared" si="40"/>
        <v>27.535200000001634</v>
      </c>
      <c r="R216" s="33">
        <f t="shared" si="41"/>
        <v>487.83040800000225</v>
      </c>
      <c r="S216" s="33">
        <f t="shared" si="42"/>
        <v>367.58935200000172</v>
      </c>
      <c r="T216" s="33">
        <f t="shared" si="43"/>
        <v>906.752360000007</v>
      </c>
      <c r="U216" s="52"/>
      <c r="V216" s="52"/>
      <c r="W216" s="52"/>
      <c r="X216" s="92">
        <f t="shared" si="33"/>
        <v>108.53242320819112</v>
      </c>
      <c r="Y216" s="93">
        <f t="shared" si="34"/>
        <v>104</v>
      </c>
      <c r="Z216" s="15"/>
      <c r="AC216" s="97">
        <f t="shared" si="44"/>
        <v>0</v>
      </c>
    </row>
    <row r="217" spans="1:29" s="3" customFormat="1" ht="46.5" customHeight="1">
      <c r="A217" s="38" t="s">
        <v>13</v>
      </c>
      <c r="B217" s="48" t="s">
        <v>14</v>
      </c>
      <c r="C217" s="49" t="s">
        <v>5</v>
      </c>
      <c r="D217" s="38" t="s">
        <v>26</v>
      </c>
      <c r="E217" s="13" t="s">
        <v>272</v>
      </c>
      <c r="F217" s="13"/>
      <c r="G217" s="36">
        <v>398.49</v>
      </c>
      <c r="H217" s="36">
        <v>209.06</v>
      </c>
      <c r="I217" s="36">
        <v>470.31200000000001</v>
      </c>
      <c r="J217" s="36">
        <v>414.50800000000004</v>
      </c>
      <c r="K217" s="32">
        <f t="shared" si="37"/>
        <v>1492.3700000000001</v>
      </c>
      <c r="L217" s="103">
        <v>38.090000000000003</v>
      </c>
      <c r="M217" s="60">
        <v>41.34</v>
      </c>
      <c r="N217" s="103">
        <v>33.35</v>
      </c>
      <c r="O217" s="60">
        <f t="shared" si="38"/>
        <v>34.684000000000005</v>
      </c>
      <c r="P217" s="33">
        <f t="shared" si="39"/>
        <v>1888.8426000000009</v>
      </c>
      <c r="Q217" s="33">
        <f t="shared" si="40"/>
        <v>990.94440000000043</v>
      </c>
      <c r="R217" s="33">
        <f t="shared" si="41"/>
        <v>3130.3966719999994</v>
      </c>
      <c r="S217" s="33">
        <f t="shared" si="42"/>
        <v>2758.965248</v>
      </c>
      <c r="T217" s="33">
        <f t="shared" si="43"/>
        <v>8769.1489200000015</v>
      </c>
      <c r="U217" s="52"/>
      <c r="V217" s="52"/>
      <c r="W217" s="52"/>
      <c r="X217" s="92">
        <f t="shared" si="33"/>
        <v>108.53242320819112</v>
      </c>
      <c r="Y217" s="93">
        <f t="shared" si="34"/>
        <v>104</v>
      </c>
      <c r="Z217" s="15"/>
      <c r="AC217" s="97">
        <f t="shared" si="44"/>
        <v>0</v>
      </c>
    </row>
    <row r="218" spans="1:29" s="3" customFormat="1" ht="10.5" customHeight="1">
      <c r="A218" s="38"/>
      <c r="B218" s="48"/>
      <c r="C218" s="49"/>
      <c r="D218" s="38"/>
      <c r="E218" s="13"/>
      <c r="F218" s="13"/>
      <c r="G218" s="36"/>
      <c r="H218" s="57"/>
      <c r="I218" s="57"/>
      <c r="J218" s="57"/>
      <c r="K218" s="32"/>
      <c r="L218" s="103"/>
      <c r="M218" s="60"/>
      <c r="N218" s="103"/>
      <c r="O218" s="60"/>
      <c r="P218" s="33"/>
      <c r="Q218" s="33"/>
      <c r="R218" s="33"/>
      <c r="S218" s="33"/>
      <c r="T218" s="33"/>
      <c r="U218" s="52"/>
      <c r="V218" s="52"/>
      <c r="W218" s="52"/>
      <c r="X218" s="92" t="e">
        <f t="shared" si="33"/>
        <v>#DIV/0!</v>
      </c>
      <c r="Y218" s="93" t="e">
        <f t="shared" si="34"/>
        <v>#DIV/0!</v>
      </c>
      <c r="Z218" s="15"/>
      <c r="AC218" s="97" t="e">
        <f t="shared" si="44"/>
        <v>#DIV/0!</v>
      </c>
    </row>
    <row r="219" spans="1:29" s="3" customFormat="1" ht="46.5" customHeight="1">
      <c r="A219" s="38" t="s">
        <v>32</v>
      </c>
      <c r="B219" s="48" t="s">
        <v>33</v>
      </c>
      <c r="C219" s="49" t="s">
        <v>30</v>
      </c>
      <c r="D219" s="38" t="s">
        <v>31</v>
      </c>
      <c r="E219" s="13" t="s">
        <v>272</v>
      </c>
      <c r="F219" s="13"/>
      <c r="G219" s="36">
        <v>6978.6019999999999</v>
      </c>
      <c r="H219" s="36">
        <v>6108.4089999999997</v>
      </c>
      <c r="I219" s="36">
        <v>6896.8239999999996</v>
      </c>
      <c r="J219" s="36">
        <v>7084.8249999999998</v>
      </c>
      <c r="K219" s="32">
        <f t="shared" si="37"/>
        <v>27068.66</v>
      </c>
      <c r="L219" s="103">
        <v>116.49</v>
      </c>
      <c r="M219" s="60">
        <v>123.74</v>
      </c>
      <c r="N219" s="103">
        <v>47</v>
      </c>
      <c r="O219" s="60">
        <v>48.88</v>
      </c>
      <c r="P219" s="33">
        <f t="shared" si="39"/>
        <v>484943.05297999998</v>
      </c>
      <c r="Q219" s="33">
        <f t="shared" si="40"/>
        <v>424473.34140999994</v>
      </c>
      <c r="R219" s="33">
        <f t="shared" si="41"/>
        <v>516296.24463999987</v>
      </c>
      <c r="S219" s="33">
        <f t="shared" si="42"/>
        <v>530369.99949999992</v>
      </c>
      <c r="T219" s="33">
        <f t="shared" si="43"/>
        <v>1956082.6385299996</v>
      </c>
      <c r="U219" s="52"/>
      <c r="V219" s="52"/>
      <c r="W219" s="52"/>
      <c r="X219" s="92">
        <f t="shared" si="33"/>
        <v>106.22371018971586</v>
      </c>
      <c r="Y219" s="93">
        <f t="shared" si="34"/>
        <v>104</v>
      </c>
      <c r="Z219" s="15"/>
      <c r="AC219" s="97">
        <f t="shared" si="44"/>
        <v>0</v>
      </c>
    </row>
    <row r="220" spans="1:29" s="3" customFormat="1" ht="10.5" customHeight="1">
      <c r="A220" s="38"/>
      <c r="B220" s="48"/>
      <c r="C220" s="49"/>
      <c r="D220" s="38"/>
      <c r="E220" s="13"/>
      <c r="F220" s="13"/>
      <c r="G220" s="36"/>
      <c r="H220" s="36"/>
      <c r="I220" s="57"/>
      <c r="J220" s="57"/>
      <c r="K220" s="32"/>
      <c r="L220" s="103"/>
      <c r="M220" s="60"/>
      <c r="N220" s="103"/>
      <c r="O220" s="60"/>
      <c r="P220" s="33"/>
      <c r="Q220" s="33"/>
      <c r="R220" s="33"/>
      <c r="S220" s="33"/>
      <c r="T220" s="33"/>
      <c r="U220" s="52"/>
      <c r="V220" s="52"/>
      <c r="W220" s="52"/>
      <c r="X220" s="92" t="e">
        <f t="shared" si="33"/>
        <v>#DIV/0!</v>
      </c>
      <c r="Y220" s="93" t="e">
        <f t="shared" si="34"/>
        <v>#DIV/0!</v>
      </c>
      <c r="Z220" s="15"/>
      <c r="AC220" s="97" t="e">
        <f t="shared" si="44"/>
        <v>#DIV/0!</v>
      </c>
    </row>
    <row r="221" spans="1:29" s="3" customFormat="1" ht="54.75" customHeight="1">
      <c r="A221" s="38" t="s">
        <v>40</v>
      </c>
      <c r="B221" s="48" t="s">
        <v>41</v>
      </c>
      <c r="C221" s="49" t="s">
        <v>38</v>
      </c>
      <c r="D221" s="38" t="s">
        <v>39</v>
      </c>
      <c r="E221" s="13" t="s">
        <v>272</v>
      </c>
      <c r="F221" s="13"/>
      <c r="G221" s="36">
        <v>1385.4930000000002</v>
      </c>
      <c r="H221" s="36">
        <v>1448.559</v>
      </c>
      <c r="I221" s="36">
        <v>1507.5</v>
      </c>
      <c r="J221" s="36">
        <v>1507.5</v>
      </c>
      <c r="K221" s="32">
        <f t="shared" si="37"/>
        <v>5849.0519999999997</v>
      </c>
      <c r="L221" s="103">
        <v>69.41</v>
      </c>
      <c r="M221" s="60">
        <v>71.849999999999994</v>
      </c>
      <c r="N221" s="103">
        <v>66.5</v>
      </c>
      <c r="O221" s="60">
        <v>69.16</v>
      </c>
      <c r="P221" s="33">
        <f t="shared" si="39"/>
        <v>4031.7846299999956</v>
      </c>
      <c r="Q221" s="33">
        <f t="shared" si="40"/>
        <v>4215.3066899999949</v>
      </c>
      <c r="R221" s="33">
        <f t="shared" si="41"/>
        <v>4055.1749999999965</v>
      </c>
      <c r="S221" s="33">
        <f t="shared" si="42"/>
        <v>4055.1749999999965</v>
      </c>
      <c r="T221" s="33">
        <f t="shared" si="43"/>
        <v>16357.441319999984</v>
      </c>
      <c r="U221" s="52"/>
      <c r="V221" s="52"/>
      <c r="W221" s="52"/>
      <c r="X221" s="92">
        <f t="shared" si="33"/>
        <v>103.51534361043078</v>
      </c>
      <c r="Y221" s="93">
        <f t="shared" si="34"/>
        <v>104</v>
      </c>
      <c r="Z221" s="15"/>
      <c r="AC221" s="97">
        <f t="shared" si="44"/>
        <v>0</v>
      </c>
    </row>
    <row r="222" spans="1:29" s="3" customFormat="1" ht="54.75" customHeight="1">
      <c r="A222" s="38">
        <v>2909003034</v>
      </c>
      <c r="B222" s="48" t="s">
        <v>303</v>
      </c>
      <c r="C222" s="49" t="s">
        <v>42</v>
      </c>
      <c r="D222" s="38" t="s">
        <v>304</v>
      </c>
      <c r="E222" s="13" t="s">
        <v>272</v>
      </c>
      <c r="F222" s="13" t="s">
        <v>391</v>
      </c>
      <c r="G222" s="36">
        <v>1233.25</v>
      </c>
      <c r="H222" s="36">
        <v>1233.25</v>
      </c>
      <c r="I222" s="36">
        <v>1233.25</v>
      </c>
      <c r="J222" s="36">
        <v>1233.25</v>
      </c>
      <c r="K222" s="32">
        <f t="shared" si="37"/>
        <v>4933</v>
      </c>
      <c r="L222" s="103">
        <v>58.41</v>
      </c>
      <c r="M222" s="60">
        <v>58.41</v>
      </c>
      <c r="N222" s="103">
        <v>49.96</v>
      </c>
      <c r="O222" s="60">
        <v>51.96</v>
      </c>
      <c r="P222" s="33">
        <f t="shared" si="39"/>
        <v>10420.962499999994</v>
      </c>
      <c r="Q222" s="33">
        <f t="shared" si="40"/>
        <v>10420.962499999994</v>
      </c>
      <c r="R222" s="33">
        <f t="shared" si="41"/>
        <v>7954.4624999999951</v>
      </c>
      <c r="S222" s="33">
        <f t="shared" si="42"/>
        <v>7954.4624999999951</v>
      </c>
      <c r="T222" s="33">
        <f t="shared" si="43"/>
        <v>36750.849999999977</v>
      </c>
      <c r="U222" s="52"/>
      <c r="V222" s="52"/>
      <c r="W222" s="52"/>
      <c r="X222" s="92">
        <f t="shared" si="33"/>
        <v>100</v>
      </c>
      <c r="Y222" s="93">
        <f t="shared" si="34"/>
        <v>104.00320256204965</v>
      </c>
      <c r="Z222" s="15"/>
      <c r="AC222" s="97">
        <f t="shared" si="44"/>
        <v>-3.202562049651192E-3</v>
      </c>
    </row>
    <row r="223" spans="1:29" s="3" customFormat="1" ht="54.75" customHeight="1">
      <c r="A223" s="38" t="s">
        <v>254</v>
      </c>
      <c r="B223" s="48" t="s">
        <v>255</v>
      </c>
      <c r="C223" s="49" t="s">
        <v>38</v>
      </c>
      <c r="D223" s="38" t="s">
        <v>253</v>
      </c>
      <c r="E223" s="13" t="s">
        <v>272</v>
      </c>
      <c r="F223" s="13"/>
      <c r="G223" s="36">
        <v>829.88099999999997</v>
      </c>
      <c r="H223" s="36">
        <v>783.69899999999996</v>
      </c>
      <c r="I223" s="36">
        <v>737.14200000000005</v>
      </c>
      <c r="J223" s="36">
        <v>676.85299999999995</v>
      </c>
      <c r="K223" s="32">
        <f t="shared" si="37"/>
        <v>3027.5749999999998</v>
      </c>
      <c r="L223" s="103">
        <v>89.43</v>
      </c>
      <c r="M223" s="60">
        <v>96.35</v>
      </c>
      <c r="N223" s="103">
        <v>77</v>
      </c>
      <c r="O223" s="60">
        <v>80.08</v>
      </c>
      <c r="P223" s="33">
        <f t="shared" si="39"/>
        <v>10315.420830000005</v>
      </c>
      <c r="Q223" s="33">
        <f t="shared" si="40"/>
        <v>9741.3785700000044</v>
      </c>
      <c r="R223" s="33">
        <f t="shared" si="41"/>
        <v>11993.300339999998</v>
      </c>
      <c r="S223" s="33">
        <f t="shared" si="42"/>
        <v>11012.398309999997</v>
      </c>
      <c r="T223" s="33">
        <f t="shared" si="43"/>
        <v>43062.498050000009</v>
      </c>
      <c r="U223" s="52"/>
      <c r="V223" s="52"/>
      <c r="W223" s="52"/>
      <c r="X223" s="92">
        <f t="shared" si="33"/>
        <v>107.73789556077378</v>
      </c>
      <c r="Y223" s="93">
        <f t="shared" si="34"/>
        <v>104</v>
      </c>
      <c r="Z223" s="15"/>
      <c r="AC223" s="97">
        <f t="shared" si="44"/>
        <v>0</v>
      </c>
    </row>
    <row r="224" spans="1:29" s="3" customFormat="1" ht="10.5" customHeight="1">
      <c r="A224" s="38"/>
      <c r="B224" s="48"/>
      <c r="C224" s="49"/>
      <c r="D224" s="38"/>
      <c r="E224" s="13"/>
      <c r="F224" s="13"/>
      <c r="G224" s="36"/>
      <c r="H224" s="57"/>
      <c r="I224" s="57"/>
      <c r="J224" s="57"/>
      <c r="K224" s="32"/>
      <c r="L224" s="103"/>
      <c r="M224" s="60"/>
      <c r="N224" s="103"/>
      <c r="O224" s="60"/>
      <c r="P224" s="33"/>
      <c r="Q224" s="33"/>
      <c r="R224" s="33"/>
      <c r="S224" s="33"/>
      <c r="T224" s="33"/>
      <c r="U224" s="52"/>
      <c r="V224" s="52"/>
      <c r="W224" s="52"/>
      <c r="X224" s="92" t="e">
        <f t="shared" si="33"/>
        <v>#DIV/0!</v>
      </c>
      <c r="Y224" s="93" t="e">
        <f t="shared" si="34"/>
        <v>#DIV/0!</v>
      </c>
      <c r="Z224" s="15"/>
      <c r="AC224" s="97" t="e">
        <f t="shared" si="44"/>
        <v>#DIV/0!</v>
      </c>
    </row>
    <row r="225" spans="1:29" s="3" customFormat="1" ht="54.75" customHeight="1">
      <c r="A225" s="38" t="s">
        <v>52</v>
      </c>
      <c r="B225" s="48" t="s">
        <v>53</v>
      </c>
      <c r="C225" s="49" t="s">
        <v>43</v>
      </c>
      <c r="D225" s="38" t="s">
        <v>49</v>
      </c>
      <c r="E225" s="13" t="s">
        <v>272</v>
      </c>
      <c r="F225" s="13"/>
      <c r="G225" s="36">
        <v>6747.5</v>
      </c>
      <c r="H225" s="36">
        <v>5071.8999999999996</v>
      </c>
      <c r="I225" s="36">
        <v>7499.8</v>
      </c>
      <c r="J225" s="36">
        <v>5879.97</v>
      </c>
      <c r="K225" s="32">
        <f t="shared" si="37"/>
        <v>25199.170000000002</v>
      </c>
      <c r="L225" s="103">
        <v>148.21</v>
      </c>
      <c r="M225" s="60">
        <v>156.66</v>
      </c>
      <c r="N225" s="103">
        <v>33.19</v>
      </c>
      <c r="O225" s="60">
        <v>34.520000000000003</v>
      </c>
      <c r="P225" s="33">
        <f t="shared" si="39"/>
        <v>776097.45000000007</v>
      </c>
      <c r="Q225" s="33">
        <f t="shared" si="40"/>
        <v>583369.93799999997</v>
      </c>
      <c r="R225" s="33">
        <f t="shared" si="41"/>
        <v>916025.57199999993</v>
      </c>
      <c r="S225" s="33">
        <f t="shared" si="42"/>
        <v>718179.53579999995</v>
      </c>
      <c r="T225" s="33">
        <f t="shared" si="43"/>
        <v>2993672.4957999997</v>
      </c>
      <c r="U225" s="52"/>
      <c r="V225" s="52"/>
      <c r="W225" s="52"/>
      <c r="X225" s="92">
        <f t="shared" si="33"/>
        <v>105.70136967815935</v>
      </c>
      <c r="Y225" s="93">
        <f t="shared" si="34"/>
        <v>104.00723109370293</v>
      </c>
      <c r="Z225" s="15"/>
      <c r="AC225" s="97">
        <f t="shared" si="44"/>
        <v>-7.2310937029271827E-3</v>
      </c>
    </row>
    <row r="226" spans="1:29" s="3" customFormat="1" ht="54.75" customHeight="1">
      <c r="A226" s="38" t="s">
        <v>257</v>
      </c>
      <c r="B226" s="48" t="s">
        <v>258</v>
      </c>
      <c r="C226" s="49" t="s">
        <v>43</v>
      </c>
      <c r="D226" s="38" t="s">
        <v>256</v>
      </c>
      <c r="E226" s="13" t="s">
        <v>272</v>
      </c>
      <c r="F226" s="13"/>
      <c r="G226" s="36">
        <v>1399.74</v>
      </c>
      <c r="H226" s="36">
        <v>1391.02</v>
      </c>
      <c r="I226" s="36">
        <v>1399.72</v>
      </c>
      <c r="J226" s="36">
        <v>1377.61</v>
      </c>
      <c r="K226" s="32">
        <f t="shared" si="37"/>
        <v>5568.09</v>
      </c>
      <c r="L226" s="103">
        <v>148.86000000000001</v>
      </c>
      <c r="M226" s="60">
        <v>153.22</v>
      </c>
      <c r="N226" s="103">
        <v>39.56</v>
      </c>
      <c r="O226" s="60">
        <v>41.14</v>
      </c>
      <c r="P226" s="33">
        <f t="shared" si="39"/>
        <v>152991.58200000002</v>
      </c>
      <c r="Q226" s="33">
        <f t="shared" si="40"/>
        <v>152038.486</v>
      </c>
      <c r="R226" s="33">
        <f t="shared" si="41"/>
        <v>156880.6176</v>
      </c>
      <c r="S226" s="33">
        <f t="shared" si="42"/>
        <v>154402.5288</v>
      </c>
      <c r="T226" s="33">
        <f t="shared" si="43"/>
        <v>616313.21440000006</v>
      </c>
      <c r="U226" s="52"/>
      <c r="V226" s="52"/>
      <c r="W226" s="52"/>
      <c r="X226" s="92">
        <f t="shared" si="33"/>
        <v>102.92892650812844</v>
      </c>
      <c r="Y226" s="93">
        <f t="shared" si="34"/>
        <v>103.99393326592516</v>
      </c>
      <c r="Z226" s="15"/>
      <c r="AC226" s="97">
        <f t="shared" si="44"/>
        <v>6.0667340748352672E-3</v>
      </c>
    </row>
    <row r="227" spans="1:29" s="3" customFormat="1" ht="10.5" customHeight="1">
      <c r="A227" s="38"/>
      <c r="B227" s="48"/>
      <c r="C227" s="49"/>
      <c r="D227" s="38"/>
      <c r="E227" s="13"/>
      <c r="F227" s="13"/>
      <c r="G227" s="36"/>
      <c r="H227" s="57"/>
      <c r="I227" s="57"/>
      <c r="J227" s="57"/>
      <c r="K227" s="32"/>
      <c r="L227" s="103"/>
      <c r="M227" s="60"/>
      <c r="N227" s="103"/>
      <c r="O227" s="60"/>
      <c r="P227" s="33"/>
      <c r="Q227" s="33"/>
      <c r="R227" s="33"/>
      <c r="S227" s="33"/>
      <c r="T227" s="33"/>
      <c r="U227" s="52"/>
      <c r="V227" s="52"/>
      <c r="W227" s="52"/>
      <c r="X227" s="92" t="e">
        <f t="shared" si="33"/>
        <v>#DIV/0!</v>
      </c>
      <c r="Y227" s="93" t="e">
        <f t="shared" si="34"/>
        <v>#DIV/0!</v>
      </c>
      <c r="Z227" s="15"/>
      <c r="AC227" s="97" t="e">
        <f t="shared" si="44"/>
        <v>#DIV/0!</v>
      </c>
    </row>
    <row r="228" spans="1:29" s="3" customFormat="1" ht="42.75" customHeight="1">
      <c r="A228" s="38" t="s">
        <v>58</v>
      </c>
      <c r="B228" s="48" t="s">
        <v>59</v>
      </c>
      <c r="C228" s="49" t="s">
        <v>57</v>
      </c>
      <c r="D228" s="38" t="s">
        <v>4</v>
      </c>
      <c r="E228" s="13" t="s">
        <v>272</v>
      </c>
      <c r="F228" s="13" t="s">
        <v>327</v>
      </c>
      <c r="G228" s="36">
        <v>418635.47</v>
      </c>
      <c r="H228" s="36">
        <v>408055.55</v>
      </c>
      <c r="I228" s="36">
        <v>368362</v>
      </c>
      <c r="J228" s="36">
        <v>368362</v>
      </c>
      <c r="K228" s="32">
        <f t="shared" si="37"/>
        <v>1563415.02</v>
      </c>
      <c r="L228" s="103">
        <v>26.06</v>
      </c>
      <c r="M228" s="60">
        <v>26.06</v>
      </c>
      <c r="N228" s="103">
        <v>25</v>
      </c>
      <c r="O228" s="60">
        <v>26</v>
      </c>
      <c r="P228" s="33">
        <f t="shared" si="39"/>
        <v>443753.59819999943</v>
      </c>
      <c r="Q228" s="33">
        <f t="shared" si="40"/>
        <v>432538.88299999945</v>
      </c>
      <c r="R228" s="33">
        <f t="shared" si="41"/>
        <v>22101.719999999528</v>
      </c>
      <c r="S228" s="33">
        <f t="shared" si="42"/>
        <v>22101.719999999528</v>
      </c>
      <c r="T228" s="33">
        <f t="shared" si="43"/>
        <v>920495.92119999789</v>
      </c>
      <c r="U228" s="52"/>
      <c r="V228" s="52"/>
      <c r="W228" s="52"/>
      <c r="X228" s="92">
        <f t="shared" ref="X228:X291" si="45">M228/L228*100</f>
        <v>100</v>
      </c>
      <c r="Y228" s="93">
        <f t="shared" ref="Y228:Y291" si="46">O228/N228*100</f>
        <v>104</v>
      </c>
      <c r="Z228" s="15"/>
      <c r="AC228" s="97">
        <f t="shared" si="44"/>
        <v>0</v>
      </c>
    </row>
    <row r="229" spans="1:29" s="3" customFormat="1" ht="10.5" customHeight="1">
      <c r="A229" s="38"/>
      <c r="B229" s="48"/>
      <c r="C229" s="49"/>
      <c r="D229" s="38"/>
      <c r="E229" s="13"/>
      <c r="F229" s="13"/>
      <c r="G229" s="36"/>
      <c r="H229" s="57"/>
      <c r="I229" s="57"/>
      <c r="J229" s="57"/>
      <c r="K229" s="32"/>
      <c r="L229" s="103"/>
      <c r="M229" s="60"/>
      <c r="N229" s="103"/>
      <c r="O229" s="60"/>
      <c r="P229" s="33"/>
      <c r="Q229" s="33"/>
      <c r="R229" s="33"/>
      <c r="S229" s="33"/>
      <c r="T229" s="33"/>
      <c r="U229" s="52"/>
      <c r="V229" s="52"/>
      <c r="W229" s="52"/>
      <c r="X229" s="92" t="e">
        <f t="shared" si="45"/>
        <v>#DIV/0!</v>
      </c>
      <c r="Y229" s="93" t="e">
        <f t="shared" si="46"/>
        <v>#DIV/0!</v>
      </c>
      <c r="Z229" s="15"/>
      <c r="AC229" s="97" t="e">
        <f t="shared" ref="AC229" si="47">104-Y229</f>
        <v>#DIV/0!</v>
      </c>
    </row>
    <row r="230" spans="1:29" s="3" customFormat="1" ht="60.6" customHeight="1">
      <c r="A230" s="38">
        <v>2905001195</v>
      </c>
      <c r="B230" s="48" t="s">
        <v>424</v>
      </c>
      <c r="C230" s="49" t="s">
        <v>425</v>
      </c>
      <c r="D230" s="38"/>
      <c r="E230" s="13" t="s">
        <v>272</v>
      </c>
      <c r="F230" s="13"/>
      <c r="G230" s="36">
        <v>0</v>
      </c>
      <c r="H230" s="36">
        <v>0</v>
      </c>
      <c r="I230" s="36">
        <v>0</v>
      </c>
      <c r="J230" s="36">
        <v>0</v>
      </c>
      <c r="K230" s="32">
        <f t="shared" si="37"/>
        <v>0</v>
      </c>
      <c r="L230" s="103">
        <v>29.49615</v>
      </c>
      <c r="M230" s="60">
        <v>30.646499849999998</v>
      </c>
      <c r="N230" s="103">
        <f>L230</f>
        <v>29.49615</v>
      </c>
      <c r="O230" s="60">
        <f>M230</f>
        <v>30.646499849999998</v>
      </c>
      <c r="P230" s="33">
        <f t="shared" si="39"/>
        <v>0</v>
      </c>
      <c r="Q230" s="33">
        <f t="shared" si="40"/>
        <v>0</v>
      </c>
      <c r="R230" s="33">
        <f t="shared" si="41"/>
        <v>0</v>
      </c>
      <c r="S230" s="33">
        <f t="shared" si="42"/>
        <v>0</v>
      </c>
      <c r="T230" s="33">
        <f t="shared" si="43"/>
        <v>0</v>
      </c>
      <c r="U230" s="52"/>
      <c r="V230" s="52"/>
      <c r="W230" s="52"/>
      <c r="X230" s="92">
        <f t="shared" si="45"/>
        <v>103.89999999999999</v>
      </c>
      <c r="Y230" s="93">
        <f t="shared" si="46"/>
        <v>103.89999999999999</v>
      </c>
      <c r="Z230" s="15" t="s">
        <v>428</v>
      </c>
      <c r="AC230" s="97">
        <f t="shared" si="44"/>
        <v>0.10000000000000853</v>
      </c>
    </row>
    <row r="231" spans="1:29" s="3" customFormat="1" ht="10.5" customHeight="1">
      <c r="A231" s="38"/>
      <c r="B231" s="48"/>
      <c r="C231" s="49"/>
      <c r="D231" s="38"/>
      <c r="E231" s="13"/>
      <c r="F231" s="13"/>
      <c r="G231" s="36"/>
      <c r="H231" s="57"/>
      <c r="I231" s="57"/>
      <c r="J231" s="57"/>
      <c r="K231" s="32"/>
      <c r="L231" s="103"/>
      <c r="M231" s="60"/>
      <c r="N231" s="103"/>
      <c r="O231" s="60"/>
      <c r="P231" s="33"/>
      <c r="Q231" s="33"/>
      <c r="R231" s="33"/>
      <c r="S231" s="33"/>
      <c r="T231" s="33"/>
      <c r="U231" s="52"/>
      <c r="V231" s="52"/>
      <c r="W231" s="52"/>
      <c r="X231" s="92" t="e">
        <f t="shared" si="45"/>
        <v>#DIV/0!</v>
      </c>
      <c r="Y231" s="93" t="e">
        <f t="shared" si="46"/>
        <v>#DIV/0!</v>
      </c>
      <c r="Z231" s="15"/>
      <c r="AC231" s="97" t="e">
        <f t="shared" si="44"/>
        <v>#DIV/0!</v>
      </c>
    </row>
    <row r="232" spans="1:29" s="3" customFormat="1" ht="51.75" customHeight="1">
      <c r="A232" s="38" t="s">
        <v>55</v>
      </c>
      <c r="B232" s="48" t="s">
        <v>61</v>
      </c>
      <c r="C232" s="49" t="s">
        <v>60</v>
      </c>
      <c r="D232" s="38" t="s">
        <v>4</v>
      </c>
      <c r="E232" s="13" t="s">
        <v>272</v>
      </c>
      <c r="F232" s="13"/>
      <c r="G232" s="36">
        <v>111676.36799999999</v>
      </c>
      <c r="H232" s="36">
        <v>104502.52499999999</v>
      </c>
      <c r="I232" s="36">
        <v>99407.792000000001</v>
      </c>
      <c r="J232" s="36">
        <v>105896.10400000001</v>
      </c>
      <c r="K232" s="32">
        <f t="shared" si="37"/>
        <v>421482.78899999999</v>
      </c>
      <c r="L232" s="103">
        <v>62.804499999999997</v>
      </c>
      <c r="M232" s="60">
        <v>65.954094499999997</v>
      </c>
      <c r="N232" s="103">
        <v>43.589600000000004</v>
      </c>
      <c r="O232" s="60">
        <v>45.333184000000003</v>
      </c>
      <c r="P232" s="33">
        <f t="shared" si="39"/>
        <v>2145850.2434831988</v>
      </c>
      <c r="Q232" s="33">
        <f t="shared" si="40"/>
        <v>2008005.5676224991</v>
      </c>
      <c r="R232" s="33">
        <f t="shared" si="41"/>
        <v>2049879.1818346153</v>
      </c>
      <c r="S232" s="33">
        <f t="shared" si="42"/>
        <v>2183674.0828826916</v>
      </c>
      <c r="T232" s="33">
        <f t="shared" si="43"/>
        <v>8387409.0758230053</v>
      </c>
      <c r="U232" s="52"/>
      <c r="V232" s="52"/>
      <c r="W232" s="52"/>
      <c r="X232" s="92">
        <f t="shared" si="45"/>
        <v>105.01491851698526</v>
      </c>
      <c r="Y232" s="93">
        <f t="shared" si="46"/>
        <v>104</v>
      </c>
      <c r="Z232" s="15"/>
      <c r="AC232" s="97">
        <f t="shared" si="44"/>
        <v>0</v>
      </c>
    </row>
    <row r="233" spans="1:29" s="3" customFormat="1" ht="42.75" customHeight="1">
      <c r="A233" s="38" t="s">
        <v>62</v>
      </c>
      <c r="B233" s="48" t="s">
        <v>63</v>
      </c>
      <c r="C233" s="49" t="s">
        <v>60</v>
      </c>
      <c r="D233" s="38" t="s">
        <v>4</v>
      </c>
      <c r="E233" s="13" t="s">
        <v>272</v>
      </c>
      <c r="F233" s="13"/>
      <c r="G233" s="36">
        <v>607702.625</v>
      </c>
      <c r="H233" s="36">
        <v>617173.80099999998</v>
      </c>
      <c r="I233" s="36">
        <v>582079.08299999998</v>
      </c>
      <c r="J233" s="36">
        <v>599384.61199999996</v>
      </c>
      <c r="K233" s="32">
        <f t="shared" si="37"/>
        <v>2406340.1210000003</v>
      </c>
      <c r="L233" s="103">
        <v>34.424500000000002</v>
      </c>
      <c r="M233" s="60">
        <v>35.776106449999979</v>
      </c>
      <c r="N233" s="103">
        <v>27.25</v>
      </c>
      <c r="O233" s="60">
        <v>28.34</v>
      </c>
      <c r="P233" s="33">
        <f t="shared" si="39"/>
        <v>4359962.4830625011</v>
      </c>
      <c r="Q233" s="33">
        <f t="shared" si="40"/>
        <v>4427913.4352745013</v>
      </c>
      <c r="R233" s="33">
        <f t="shared" si="41"/>
        <v>4328402.0235063732</v>
      </c>
      <c r="S233" s="33">
        <f t="shared" si="42"/>
        <v>4457087.7793239346</v>
      </c>
      <c r="T233" s="33">
        <f t="shared" si="43"/>
        <v>17573365.721167311</v>
      </c>
      <c r="U233" s="52"/>
      <c r="V233" s="52"/>
      <c r="W233" s="52"/>
      <c r="X233" s="92">
        <f t="shared" si="45"/>
        <v>103.92629217563065</v>
      </c>
      <c r="Y233" s="93">
        <f t="shared" si="46"/>
        <v>104</v>
      </c>
      <c r="Z233" s="15"/>
      <c r="AC233" s="97">
        <f t="shared" si="44"/>
        <v>0</v>
      </c>
    </row>
    <row r="234" spans="1:29" s="3" customFormat="1" ht="10.5" customHeight="1">
      <c r="A234" s="38"/>
      <c r="B234" s="48"/>
      <c r="C234" s="49"/>
      <c r="D234" s="38"/>
      <c r="E234" s="13"/>
      <c r="F234" s="13"/>
      <c r="G234" s="36"/>
      <c r="H234" s="36"/>
      <c r="I234" s="57"/>
      <c r="J234" s="57"/>
      <c r="K234" s="32"/>
      <c r="L234" s="103"/>
      <c r="M234" s="60"/>
      <c r="N234" s="103"/>
      <c r="O234" s="60"/>
      <c r="P234" s="33"/>
      <c r="Q234" s="33"/>
      <c r="R234" s="33"/>
      <c r="S234" s="33"/>
      <c r="T234" s="33"/>
      <c r="U234" s="52"/>
      <c r="V234" s="52"/>
      <c r="W234" s="52"/>
      <c r="X234" s="92" t="e">
        <f t="shared" si="45"/>
        <v>#DIV/0!</v>
      </c>
      <c r="Y234" s="93" t="e">
        <f t="shared" si="46"/>
        <v>#DIV/0!</v>
      </c>
      <c r="Z234" s="15"/>
      <c r="AC234" s="97" t="e">
        <f t="shared" si="44"/>
        <v>#DIV/0!</v>
      </c>
    </row>
    <row r="235" spans="1:29" s="3" customFormat="1" ht="48" customHeight="1">
      <c r="A235" s="38" t="s">
        <v>66</v>
      </c>
      <c r="B235" s="48" t="s">
        <v>67</v>
      </c>
      <c r="C235" s="49" t="s">
        <v>64</v>
      </c>
      <c r="D235" s="38" t="s">
        <v>259</v>
      </c>
      <c r="E235" s="13" t="s">
        <v>272</v>
      </c>
      <c r="F235" s="13"/>
      <c r="G235" s="36">
        <v>12342.448</v>
      </c>
      <c r="H235" s="36">
        <v>12168.686</v>
      </c>
      <c r="I235" s="36">
        <v>12899.338</v>
      </c>
      <c r="J235" s="36">
        <v>12170.625</v>
      </c>
      <c r="K235" s="32">
        <f t="shared" si="37"/>
        <v>49581.096999999994</v>
      </c>
      <c r="L235" s="103">
        <v>77.819999999999993</v>
      </c>
      <c r="M235" s="60">
        <v>83.89</v>
      </c>
      <c r="N235" s="103">
        <v>53.045000000000002</v>
      </c>
      <c r="O235" s="60">
        <v>55.166800000000002</v>
      </c>
      <c r="P235" s="33">
        <f t="shared" si="39"/>
        <v>305784.14919999993</v>
      </c>
      <c r="Q235" s="33">
        <f t="shared" si="40"/>
        <v>301479.19564999989</v>
      </c>
      <c r="R235" s="33">
        <f t="shared" si="41"/>
        <v>370510.26524159999</v>
      </c>
      <c r="S235" s="33">
        <f t="shared" si="42"/>
        <v>349579.29599999997</v>
      </c>
      <c r="T235" s="33">
        <f t="shared" si="43"/>
        <v>1327352.9060915997</v>
      </c>
      <c r="U235" s="52"/>
      <c r="V235" s="52"/>
      <c r="W235" s="52"/>
      <c r="X235" s="92">
        <f t="shared" si="45"/>
        <v>107.80005140066822</v>
      </c>
      <c r="Y235" s="93">
        <f t="shared" si="46"/>
        <v>104</v>
      </c>
      <c r="Z235" s="15"/>
      <c r="AC235" s="97">
        <f t="shared" si="44"/>
        <v>0</v>
      </c>
    </row>
    <row r="236" spans="1:29" s="3" customFormat="1" ht="10.5" customHeight="1">
      <c r="A236" s="38"/>
      <c r="B236" s="48"/>
      <c r="C236" s="49"/>
      <c r="D236" s="38"/>
      <c r="E236" s="13"/>
      <c r="F236" s="13"/>
      <c r="G236" s="36"/>
      <c r="H236" s="36"/>
      <c r="I236" s="57"/>
      <c r="J236" s="57"/>
      <c r="K236" s="32"/>
      <c r="L236" s="103"/>
      <c r="M236" s="60"/>
      <c r="N236" s="103"/>
      <c r="O236" s="60"/>
      <c r="P236" s="33"/>
      <c r="Q236" s="33"/>
      <c r="R236" s="33"/>
      <c r="S236" s="33"/>
      <c r="T236" s="33"/>
      <c r="U236" s="52"/>
      <c r="V236" s="52"/>
      <c r="W236" s="52"/>
      <c r="X236" s="92" t="e">
        <f t="shared" si="45"/>
        <v>#DIV/0!</v>
      </c>
      <c r="Y236" s="93" t="e">
        <f t="shared" si="46"/>
        <v>#DIV/0!</v>
      </c>
      <c r="Z236" s="15"/>
      <c r="AC236" s="97" t="e">
        <f t="shared" si="44"/>
        <v>#DIV/0!</v>
      </c>
    </row>
    <row r="237" spans="1:29" s="3" customFormat="1" ht="42.75" customHeight="1">
      <c r="A237" s="38" t="s">
        <v>73</v>
      </c>
      <c r="B237" s="48" t="s">
        <v>74</v>
      </c>
      <c r="C237" s="49" t="s">
        <v>71</v>
      </c>
      <c r="D237" s="38" t="s">
        <v>72</v>
      </c>
      <c r="E237" s="13" t="s">
        <v>272</v>
      </c>
      <c r="F237" s="13" t="s">
        <v>294</v>
      </c>
      <c r="G237" s="36">
        <v>39310.099000000002</v>
      </c>
      <c r="H237" s="36">
        <v>37392.595999999998</v>
      </c>
      <c r="I237" s="36">
        <v>35948.54</v>
      </c>
      <c r="J237" s="36">
        <v>35583.813000000002</v>
      </c>
      <c r="K237" s="32">
        <f t="shared" si="37"/>
        <v>148235.04800000001</v>
      </c>
      <c r="L237" s="103">
        <v>85.64</v>
      </c>
      <c r="M237" s="60">
        <v>92.32</v>
      </c>
      <c r="N237" s="103">
        <v>79.08</v>
      </c>
      <c r="O237" s="60">
        <v>82.24</v>
      </c>
      <c r="P237" s="33">
        <f t="shared" si="39"/>
        <v>257874.2494400001</v>
      </c>
      <c r="Q237" s="33">
        <f t="shared" si="40"/>
        <v>245295.42976000006</v>
      </c>
      <c r="R237" s="33">
        <f t="shared" si="41"/>
        <v>362361.28319999995</v>
      </c>
      <c r="S237" s="33">
        <f t="shared" si="42"/>
        <v>358684.83503999998</v>
      </c>
      <c r="T237" s="33">
        <f t="shared" si="43"/>
        <v>1224215.7974400001</v>
      </c>
      <c r="U237" s="52"/>
      <c r="V237" s="52"/>
      <c r="W237" s="52"/>
      <c r="X237" s="92">
        <f t="shared" si="45"/>
        <v>107.80009341429238</v>
      </c>
      <c r="Y237" s="93">
        <f t="shared" si="46"/>
        <v>103.99595346484571</v>
      </c>
      <c r="Z237" s="15"/>
      <c r="AC237" s="97">
        <f t="shared" si="44"/>
        <v>4.046535154287767E-3</v>
      </c>
    </row>
    <row r="238" spans="1:29" s="3" customFormat="1" ht="82.5" customHeight="1">
      <c r="A238" s="38" t="s">
        <v>55</v>
      </c>
      <c r="B238" s="48" t="s">
        <v>56</v>
      </c>
      <c r="C238" s="49" t="s">
        <v>71</v>
      </c>
      <c r="D238" s="38" t="s">
        <v>72</v>
      </c>
      <c r="E238" s="13" t="s">
        <v>272</v>
      </c>
      <c r="F238" s="13"/>
      <c r="G238" s="36">
        <v>5164.8530000000001</v>
      </c>
      <c r="H238" s="36">
        <v>4737.5189999999993</v>
      </c>
      <c r="I238" s="36">
        <v>4867.7979999999998</v>
      </c>
      <c r="J238" s="36">
        <v>4887.5640000000003</v>
      </c>
      <c r="K238" s="32">
        <f t="shared" si="37"/>
        <v>19657.733999999997</v>
      </c>
      <c r="L238" s="103">
        <v>67.206203180000003</v>
      </c>
      <c r="M238" s="60">
        <v>71.875005084020003</v>
      </c>
      <c r="N238" s="103">
        <v>65.896500000000003</v>
      </c>
      <c r="O238" s="60">
        <v>68.532360000000011</v>
      </c>
      <c r="P238" s="33">
        <f t="shared" si="39"/>
        <v>6764.4243983325377</v>
      </c>
      <c r="Q238" s="33">
        <f t="shared" si="40"/>
        <v>6204.743699610417</v>
      </c>
      <c r="R238" s="33">
        <f t="shared" si="41"/>
        <v>16271.321054702348</v>
      </c>
      <c r="S238" s="33">
        <f t="shared" si="42"/>
        <v>16337.391777433089</v>
      </c>
      <c r="T238" s="33">
        <f t="shared" si="43"/>
        <v>45577.880930078391</v>
      </c>
      <c r="U238" s="52"/>
      <c r="V238" s="52"/>
      <c r="W238" s="52"/>
      <c r="X238" s="92">
        <f t="shared" si="45"/>
        <v>106.94698061057761</v>
      </c>
      <c r="Y238" s="93">
        <f t="shared" si="46"/>
        <v>104</v>
      </c>
      <c r="Z238" s="15"/>
      <c r="AC238" s="97">
        <f t="shared" si="44"/>
        <v>0</v>
      </c>
    </row>
    <row r="239" spans="1:29" s="3" customFormat="1" ht="10.5" customHeight="1">
      <c r="A239" s="38"/>
      <c r="B239" s="48"/>
      <c r="C239" s="49"/>
      <c r="D239" s="38"/>
      <c r="E239" s="13"/>
      <c r="F239" s="13"/>
      <c r="G239" s="36"/>
      <c r="H239" s="57"/>
      <c r="I239" s="57"/>
      <c r="J239" s="57"/>
      <c r="K239" s="32"/>
      <c r="L239" s="103"/>
      <c r="M239" s="60"/>
      <c r="N239" s="103"/>
      <c r="O239" s="60"/>
      <c r="P239" s="33"/>
      <c r="Q239" s="33"/>
      <c r="R239" s="33"/>
      <c r="S239" s="33"/>
      <c r="T239" s="33"/>
      <c r="U239" s="52"/>
      <c r="V239" s="52"/>
      <c r="W239" s="52"/>
      <c r="X239" s="92" t="e">
        <f t="shared" si="45"/>
        <v>#DIV/0!</v>
      </c>
      <c r="Y239" s="93" t="e">
        <f t="shared" si="46"/>
        <v>#DIV/0!</v>
      </c>
      <c r="Z239" s="15"/>
      <c r="AC239" s="97" t="e">
        <f t="shared" si="44"/>
        <v>#DIV/0!</v>
      </c>
    </row>
    <row r="240" spans="1:29" s="3" customFormat="1" ht="69" customHeight="1">
      <c r="A240" s="38" t="s">
        <v>89</v>
      </c>
      <c r="B240" s="48" t="s">
        <v>90</v>
      </c>
      <c r="C240" s="49" t="s">
        <v>85</v>
      </c>
      <c r="D240" s="38" t="s">
        <v>336</v>
      </c>
      <c r="E240" s="13" t="s">
        <v>272</v>
      </c>
      <c r="F240" s="13" t="s">
        <v>299</v>
      </c>
      <c r="G240" s="36">
        <v>10580.328</v>
      </c>
      <c r="H240" s="36">
        <v>9970.7920000000013</v>
      </c>
      <c r="I240" s="36">
        <v>10009.784</v>
      </c>
      <c r="J240" s="36">
        <v>9911.5859999999993</v>
      </c>
      <c r="K240" s="32">
        <f t="shared" si="37"/>
        <v>40472.490000000005</v>
      </c>
      <c r="L240" s="103">
        <v>166.1</v>
      </c>
      <c r="M240" s="60">
        <v>180.37</v>
      </c>
      <c r="N240" s="103">
        <v>79.09</v>
      </c>
      <c r="O240" s="60">
        <v>82.24</v>
      </c>
      <c r="P240" s="33">
        <f t="shared" si="39"/>
        <v>920594.33927999984</v>
      </c>
      <c r="Q240" s="33">
        <f t="shared" si="40"/>
        <v>867558.61192000005</v>
      </c>
      <c r="R240" s="33">
        <f t="shared" si="41"/>
        <v>982260.10392000002</v>
      </c>
      <c r="S240" s="33">
        <f t="shared" si="42"/>
        <v>972623.93417999998</v>
      </c>
      <c r="T240" s="33">
        <f t="shared" si="43"/>
        <v>3743036.9893</v>
      </c>
      <c r="U240" s="52"/>
      <c r="V240" s="52"/>
      <c r="W240" s="52"/>
      <c r="X240" s="92">
        <f t="shared" si="45"/>
        <v>108.59121011438893</v>
      </c>
      <c r="Y240" s="93">
        <f t="shared" si="46"/>
        <v>103.98280440005057</v>
      </c>
      <c r="Z240" s="15"/>
      <c r="AC240" s="97">
        <f t="shared" si="44"/>
        <v>1.7195599949431539E-2</v>
      </c>
    </row>
    <row r="241" spans="1:29" s="3" customFormat="1" ht="69" customHeight="1">
      <c r="A241" s="38" t="s">
        <v>89</v>
      </c>
      <c r="B241" s="48" t="s">
        <v>90</v>
      </c>
      <c r="C241" s="49" t="s">
        <v>85</v>
      </c>
      <c r="D241" s="38" t="s">
        <v>337</v>
      </c>
      <c r="E241" s="13" t="s">
        <v>272</v>
      </c>
      <c r="F241" s="13" t="s">
        <v>299</v>
      </c>
      <c r="G241" s="36">
        <v>2765.453</v>
      </c>
      <c r="H241" s="36">
        <v>2244.1320000000001</v>
      </c>
      <c r="I241" s="36">
        <v>2479.5250000000001</v>
      </c>
      <c r="J241" s="36">
        <v>2248.3430000000003</v>
      </c>
      <c r="K241" s="32">
        <f t="shared" si="37"/>
        <v>9737.4530000000013</v>
      </c>
      <c r="L241" s="103">
        <v>166.1</v>
      </c>
      <c r="M241" s="60">
        <v>180.37</v>
      </c>
      <c r="N241" s="103">
        <v>87</v>
      </c>
      <c r="O241" s="60">
        <v>90.48</v>
      </c>
      <c r="P241" s="33">
        <f t="shared" si="39"/>
        <v>218747.33229999998</v>
      </c>
      <c r="Q241" s="33">
        <f t="shared" si="40"/>
        <v>177510.8412</v>
      </c>
      <c r="R241" s="33">
        <f t="shared" si="41"/>
        <v>222884.50225000002</v>
      </c>
      <c r="S241" s="33">
        <f t="shared" si="42"/>
        <v>202103.55227000001</v>
      </c>
      <c r="T241" s="33">
        <f t="shared" si="43"/>
        <v>821246.22801999992</v>
      </c>
      <c r="U241" s="52"/>
      <c r="V241" s="52"/>
      <c r="W241" s="52"/>
      <c r="X241" s="92">
        <f t="shared" si="45"/>
        <v>108.59121011438893</v>
      </c>
      <c r="Y241" s="93">
        <f t="shared" si="46"/>
        <v>104</v>
      </c>
      <c r="Z241" s="15"/>
      <c r="AC241" s="97">
        <f t="shared" si="44"/>
        <v>0</v>
      </c>
    </row>
    <row r="242" spans="1:29" s="3" customFormat="1" ht="69" customHeight="1">
      <c r="A242" s="38" t="s">
        <v>92</v>
      </c>
      <c r="B242" s="48" t="s">
        <v>93</v>
      </c>
      <c r="C242" s="49" t="s">
        <v>85</v>
      </c>
      <c r="D242" s="38" t="s">
        <v>91</v>
      </c>
      <c r="E242" s="13" t="s">
        <v>272</v>
      </c>
      <c r="F242" s="13"/>
      <c r="G242" s="36">
        <v>7974.3810000000003</v>
      </c>
      <c r="H242" s="36">
        <v>7810.72</v>
      </c>
      <c r="I242" s="36">
        <v>8654.2459999999992</v>
      </c>
      <c r="J242" s="36">
        <v>5921.9369999999999</v>
      </c>
      <c r="K242" s="32">
        <f t="shared" si="37"/>
        <v>30361.284</v>
      </c>
      <c r="L242" s="103">
        <v>133.69999999999999</v>
      </c>
      <c r="M242" s="60">
        <v>133.69999999999999</v>
      </c>
      <c r="N242" s="103">
        <v>101</v>
      </c>
      <c r="O242" s="60">
        <v>105.04</v>
      </c>
      <c r="P242" s="33">
        <f t="shared" si="39"/>
        <v>260762.25869999992</v>
      </c>
      <c r="Q242" s="33">
        <f t="shared" si="40"/>
        <v>255410.54399999991</v>
      </c>
      <c r="R242" s="33">
        <f t="shared" si="41"/>
        <v>248030.69035999983</v>
      </c>
      <c r="S242" s="33">
        <f t="shared" si="42"/>
        <v>169722.71441999989</v>
      </c>
      <c r="T242" s="33">
        <f t="shared" si="43"/>
        <v>933926.20747999952</v>
      </c>
      <c r="U242" s="52"/>
      <c r="V242" s="52"/>
      <c r="W242" s="52"/>
      <c r="X242" s="92">
        <f t="shared" si="45"/>
        <v>100</v>
      </c>
      <c r="Y242" s="93">
        <f t="shared" si="46"/>
        <v>104</v>
      </c>
      <c r="Z242" s="15"/>
      <c r="AC242" s="97">
        <f t="shared" si="44"/>
        <v>0</v>
      </c>
    </row>
    <row r="243" spans="1:29" s="3" customFormat="1" ht="69" customHeight="1">
      <c r="A243" s="38" t="s">
        <v>92</v>
      </c>
      <c r="B243" s="48" t="s">
        <v>93</v>
      </c>
      <c r="C243" s="49" t="s">
        <v>85</v>
      </c>
      <c r="D243" s="38" t="s">
        <v>370</v>
      </c>
      <c r="E243" s="13" t="s">
        <v>272</v>
      </c>
      <c r="F243" s="13"/>
      <c r="G243" s="36">
        <v>20581.621999999999</v>
      </c>
      <c r="H243" s="36">
        <v>17956.550999999999</v>
      </c>
      <c r="I243" s="36">
        <v>19442.202000000001</v>
      </c>
      <c r="J243" s="36">
        <v>14066.657999999999</v>
      </c>
      <c r="K243" s="32">
        <f t="shared" si="37"/>
        <v>72047.032999999996</v>
      </c>
      <c r="L243" s="103">
        <v>59.71</v>
      </c>
      <c r="M243" s="60">
        <v>59.71</v>
      </c>
      <c r="N243" s="103">
        <v>53.56</v>
      </c>
      <c r="O243" s="60">
        <v>55.702400000000004</v>
      </c>
      <c r="P243" s="33">
        <f t="shared" si="39"/>
        <v>126576.97529999996</v>
      </c>
      <c r="Q243" s="33">
        <f t="shared" si="40"/>
        <v>110432.78864999997</v>
      </c>
      <c r="R243" s="33">
        <f t="shared" si="41"/>
        <v>77916.568735199937</v>
      </c>
      <c r="S243" s="33">
        <f t="shared" si="42"/>
        <v>56373.538600799948</v>
      </c>
      <c r="T243" s="33">
        <f t="shared" si="43"/>
        <v>371299.87128599978</v>
      </c>
      <c r="U243" s="52"/>
      <c r="V243" s="52"/>
      <c r="W243" s="52"/>
      <c r="X243" s="92">
        <f t="shared" si="45"/>
        <v>100</v>
      </c>
      <c r="Y243" s="93">
        <f t="shared" si="46"/>
        <v>104</v>
      </c>
      <c r="Z243" s="15"/>
      <c r="AC243" s="97">
        <f t="shared" si="44"/>
        <v>0</v>
      </c>
    </row>
    <row r="244" spans="1:29" s="3" customFormat="1" ht="69" customHeight="1">
      <c r="A244" s="38" t="s">
        <v>92</v>
      </c>
      <c r="B244" s="48" t="s">
        <v>93</v>
      </c>
      <c r="C244" s="49" t="s">
        <v>85</v>
      </c>
      <c r="D244" s="38" t="s">
        <v>371</v>
      </c>
      <c r="E244" s="13" t="s">
        <v>272</v>
      </c>
      <c r="F244" s="13"/>
      <c r="G244" s="36">
        <v>1515.6869999999999</v>
      </c>
      <c r="H244" s="36">
        <v>1540.9009999999998</v>
      </c>
      <c r="I244" s="36">
        <v>1794.5989999999999</v>
      </c>
      <c r="J244" s="36">
        <v>1514.64</v>
      </c>
      <c r="K244" s="32">
        <f t="shared" si="37"/>
        <v>6365.8270000000002</v>
      </c>
      <c r="L244" s="103">
        <v>177.49</v>
      </c>
      <c r="M244" s="60">
        <v>191.33421999999996</v>
      </c>
      <c r="N244" s="103">
        <v>53.56</v>
      </c>
      <c r="O244" s="60">
        <v>55.702400000000004</v>
      </c>
      <c r="P244" s="33">
        <f t="shared" si="39"/>
        <v>187839.08991000001</v>
      </c>
      <c r="Q244" s="33">
        <f t="shared" si="40"/>
        <v>190963.86093</v>
      </c>
      <c r="R244" s="33">
        <f t="shared" si="41"/>
        <v>243404.7285401799</v>
      </c>
      <c r="S244" s="33">
        <f t="shared" si="42"/>
        <v>205433.37984479993</v>
      </c>
      <c r="T244" s="33">
        <f t="shared" si="43"/>
        <v>827641.05922497972</v>
      </c>
      <c r="U244" s="52"/>
      <c r="V244" s="52"/>
      <c r="W244" s="52"/>
      <c r="X244" s="92">
        <f t="shared" si="45"/>
        <v>107.79999999999997</v>
      </c>
      <c r="Y244" s="93">
        <f t="shared" si="46"/>
        <v>104</v>
      </c>
      <c r="Z244" s="15"/>
      <c r="AC244" s="97">
        <f t="shared" si="44"/>
        <v>0</v>
      </c>
    </row>
    <row r="245" spans="1:29" s="3" customFormat="1" ht="10.5" customHeight="1">
      <c r="A245" s="38"/>
      <c r="B245" s="48"/>
      <c r="C245" s="49"/>
      <c r="D245" s="38"/>
      <c r="E245" s="13"/>
      <c r="F245" s="13"/>
      <c r="G245" s="36"/>
      <c r="H245" s="57"/>
      <c r="I245" s="57"/>
      <c r="J245" s="57"/>
      <c r="K245" s="32"/>
      <c r="L245" s="103"/>
      <c r="M245" s="60"/>
      <c r="N245" s="103"/>
      <c r="O245" s="60"/>
      <c r="P245" s="33"/>
      <c r="Q245" s="33"/>
      <c r="R245" s="33"/>
      <c r="S245" s="33"/>
      <c r="T245" s="33"/>
      <c r="U245" s="52"/>
      <c r="V245" s="52"/>
      <c r="W245" s="52"/>
      <c r="X245" s="92" t="e">
        <f t="shared" si="45"/>
        <v>#DIV/0!</v>
      </c>
      <c r="Y245" s="93" t="e">
        <f t="shared" si="46"/>
        <v>#DIV/0!</v>
      </c>
      <c r="Z245" s="15"/>
      <c r="AC245" s="97" t="e">
        <f t="shared" si="44"/>
        <v>#DIV/0!</v>
      </c>
    </row>
    <row r="246" spans="1:29" s="3" customFormat="1" ht="44.25" customHeight="1">
      <c r="A246" s="38" t="s">
        <v>103</v>
      </c>
      <c r="B246" s="48" t="s">
        <v>104</v>
      </c>
      <c r="C246" s="49" t="s">
        <v>98</v>
      </c>
      <c r="D246" s="38" t="s">
        <v>102</v>
      </c>
      <c r="E246" s="13" t="s">
        <v>272</v>
      </c>
      <c r="F246" s="13"/>
      <c r="G246" s="36">
        <v>17031.242999999999</v>
      </c>
      <c r="H246" s="36">
        <v>16628.535</v>
      </c>
      <c r="I246" s="36">
        <v>16253.03</v>
      </c>
      <c r="J246" s="36">
        <v>16602.325000000001</v>
      </c>
      <c r="K246" s="32">
        <f t="shared" si="37"/>
        <v>66515.133000000002</v>
      </c>
      <c r="L246" s="103">
        <v>122.58</v>
      </c>
      <c r="M246" s="60">
        <v>122.59</v>
      </c>
      <c r="N246" s="103">
        <v>32.4</v>
      </c>
      <c r="O246" s="60">
        <v>33.700000000000003</v>
      </c>
      <c r="P246" s="33">
        <f t="shared" si="39"/>
        <v>1535877.4937400001</v>
      </c>
      <c r="Q246" s="33">
        <f t="shared" si="40"/>
        <v>1499561.2863</v>
      </c>
      <c r="R246" s="33">
        <f t="shared" si="41"/>
        <v>1444731.8367000001</v>
      </c>
      <c r="S246" s="33">
        <f t="shared" si="42"/>
        <v>1475780.66925</v>
      </c>
      <c r="T246" s="33">
        <f t="shared" si="43"/>
        <v>5955951.2859900007</v>
      </c>
      <c r="U246" s="52"/>
      <c r="V246" s="52"/>
      <c r="W246" s="52"/>
      <c r="X246" s="92">
        <f t="shared" si="45"/>
        <v>100.00815793767337</v>
      </c>
      <c r="Y246" s="93">
        <f t="shared" si="46"/>
        <v>104.01234567901237</v>
      </c>
      <c r="Z246" s="15"/>
      <c r="AC246" s="97">
        <f t="shared" si="44"/>
        <v>-1.2345679012369715E-2</v>
      </c>
    </row>
    <row r="247" spans="1:29" s="3" customFormat="1" ht="73.5" customHeight="1">
      <c r="A247" s="38" t="s">
        <v>103</v>
      </c>
      <c r="B247" s="48" t="s">
        <v>104</v>
      </c>
      <c r="C247" s="49" t="s">
        <v>98</v>
      </c>
      <c r="D247" s="38" t="s">
        <v>372</v>
      </c>
      <c r="E247" s="13" t="s">
        <v>272</v>
      </c>
      <c r="F247" s="13"/>
      <c r="G247" s="36">
        <v>935.35400000000004</v>
      </c>
      <c r="H247" s="36">
        <v>781.00800000000004</v>
      </c>
      <c r="I247" s="36">
        <v>935.96100000000001</v>
      </c>
      <c r="J247" s="36">
        <v>947.15</v>
      </c>
      <c r="K247" s="32">
        <f t="shared" si="37"/>
        <v>3599.4730000000004</v>
      </c>
      <c r="L247" s="103">
        <v>122.58</v>
      </c>
      <c r="M247" s="60">
        <v>122.59</v>
      </c>
      <c r="N247" s="103">
        <v>45.53</v>
      </c>
      <c r="O247" s="60">
        <v>47.35</v>
      </c>
      <c r="P247" s="33">
        <f t="shared" si="39"/>
        <v>72069.025699999998</v>
      </c>
      <c r="Q247" s="33">
        <f t="shared" si="40"/>
        <v>60176.666400000002</v>
      </c>
      <c r="R247" s="33">
        <f t="shared" si="41"/>
        <v>70421.705640000015</v>
      </c>
      <c r="S247" s="33">
        <f t="shared" si="42"/>
        <v>71263.566000000006</v>
      </c>
      <c r="T247" s="33">
        <f t="shared" si="43"/>
        <v>273930.96373999998</v>
      </c>
      <c r="U247" s="52"/>
      <c r="V247" s="52"/>
      <c r="W247" s="52"/>
      <c r="X247" s="92">
        <f t="shared" si="45"/>
        <v>100.00815793767337</v>
      </c>
      <c r="Y247" s="93">
        <f t="shared" si="46"/>
        <v>103.99736437513727</v>
      </c>
      <c r="Z247" s="15"/>
      <c r="AC247" s="97">
        <f t="shared" si="44"/>
        <v>2.6356248627337209E-3</v>
      </c>
    </row>
    <row r="248" spans="1:29" s="3" customFormat="1" ht="47.25" customHeight="1">
      <c r="A248" s="38">
        <v>2901284489</v>
      </c>
      <c r="B248" s="48" t="s">
        <v>316</v>
      </c>
      <c r="C248" s="49" t="s">
        <v>98</v>
      </c>
      <c r="D248" s="38" t="s">
        <v>314</v>
      </c>
      <c r="E248" s="13" t="s">
        <v>272</v>
      </c>
      <c r="F248" s="13" t="s">
        <v>315</v>
      </c>
      <c r="G248" s="36">
        <v>3421.65</v>
      </c>
      <c r="H248" s="36">
        <v>3653.57</v>
      </c>
      <c r="I248" s="36">
        <v>3608.2</v>
      </c>
      <c r="J248" s="36">
        <v>3880.15</v>
      </c>
      <c r="K248" s="32">
        <f t="shared" si="37"/>
        <v>14563.57</v>
      </c>
      <c r="L248" s="103">
        <v>119.77</v>
      </c>
      <c r="M248" s="60">
        <v>131.55000000000001</v>
      </c>
      <c r="N248" s="103">
        <v>40.83</v>
      </c>
      <c r="O248" s="60">
        <v>42.46</v>
      </c>
      <c r="P248" s="33">
        <f t="shared" si="39"/>
        <v>270105.05099999998</v>
      </c>
      <c r="Q248" s="33">
        <f t="shared" si="40"/>
        <v>288412.81579999998</v>
      </c>
      <c r="R248" s="33">
        <f t="shared" si="41"/>
        <v>321454.538</v>
      </c>
      <c r="S248" s="33">
        <f t="shared" si="42"/>
        <v>345682.56350000005</v>
      </c>
      <c r="T248" s="33">
        <f t="shared" si="43"/>
        <v>1225654.9682999998</v>
      </c>
      <c r="U248" s="52"/>
      <c r="V248" s="52"/>
      <c r="W248" s="52"/>
      <c r="X248" s="92">
        <f t="shared" si="45"/>
        <v>109.83551807631295</v>
      </c>
      <c r="Y248" s="93">
        <f t="shared" si="46"/>
        <v>103.99216262552046</v>
      </c>
      <c r="Z248" s="15"/>
      <c r="AC248" s="97">
        <f t="shared" si="44"/>
        <v>7.837374479535697E-3</v>
      </c>
    </row>
    <row r="249" spans="1:29" s="3" customFormat="1" ht="45.6" customHeight="1">
      <c r="A249" s="38" t="s">
        <v>100</v>
      </c>
      <c r="B249" s="48" t="s">
        <v>101</v>
      </c>
      <c r="C249" s="49" t="s">
        <v>98</v>
      </c>
      <c r="D249" s="38" t="s">
        <v>99</v>
      </c>
      <c r="E249" s="13" t="s">
        <v>272</v>
      </c>
      <c r="F249" s="13"/>
      <c r="G249" s="36">
        <v>1600</v>
      </c>
      <c r="H249" s="36">
        <v>1600</v>
      </c>
      <c r="I249" s="36">
        <v>1600</v>
      </c>
      <c r="J249" s="36">
        <v>1600</v>
      </c>
      <c r="K249" s="32">
        <f t="shared" si="37"/>
        <v>6400</v>
      </c>
      <c r="L249" s="103">
        <v>264.43</v>
      </c>
      <c r="M249" s="60">
        <v>264.43</v>
      </c>
      <c r="N249" s="103">
        <v>32.4</v>
      </c>
      <c r="O249" s="60">
        <v>33.700000000000003</v>
      </c>
      <c r="P249" s="33">
        <f t="shared" si="39"/>
        <v>371248</v>
      </c>
      <c r="Q249" s="33">
        <f t="shared" si="40"/>
        <v>371248</v>
      </c>
      <c r="R249" s="33">
        <f t="shared" si="41"/>
        <v>369168</v>
      </c>
      <c r="S249" s="33">
        <f t="shared" si="42"/>
        <v>369168</v>
      </c>
      <c r="T249" s="33">
        <f t="shared" si="43"/>
        <v>1480832</v>
      </c>
      <c r="U249" s="52"/>
      <c r="V249" s="52"/>
      <c r="W249" s="52"/>
      <c r="X249" s="92">
        <f t="shared" si="45"/>
        <v>100</v>
      </c>
      <c r="Y249" s="93">
        <f t="shared" si="46"/>
        <v>104.01234567901237</v>
      </c>
      <c r="Z249" s="15"/>
      <c r="AC249" s="97">
        <f t="shared" si="44"/>
        <v>-1.2345679012369715E-2</v>
      </c>
    </row>
    <row r="250" spans="1:29" s="3" customFormat="1" ht="19.5" customHeight="1">
      <c r="A250" s="38"/>
      <c r="B250" s="48"/>
      <c r="C250" s="49"/>
      <c r="D250" s="38"/>
      <c r="E250" s="13"/>
      <c r="F250" s="13"/>
      <c r="G250" s="36"/>
      <c r="H250" s="36"/>
      <c r="I250" s="36"/>
      <c r="J250" s="36"/>
      <c r="K250" s="32"/>
      <c r="L250" s="103"/>
      <c r="M250" s="60"/>
      <c r="N250" s="103"/>
      <c r="O250" s="60"/>
      <c r="P250" s="33"/>
      <c r="Q250" s="33"/>
      <c r="R250" s="33"/>
      <c r="S250" s="33"/>
      <c r="T250" s="33"/>
      <c r="U250" s="52"/>
      <c r="V250" s="52"/>
      <c r="W250" s="52"/>
      <c r="X250" s="92" t="e">
        <f t="shared" si="45"/>
        <v>#DIV/0!</v>
      </c>
      <c r="Y250" s="93" t="e">
        <f t="shared" si="46"/>
        <v>#DIV/0!</v>
      </c>
      <c r="Z250" s="15"/>
      <c r="AC250" s="97" t="e">
        <f t="shared" si="44"/>
        <v>#DIV/0!</v>
      </c>
    </row>
    <row r="251" spans="1:29" s="3" customFormat="1" ht="45.6" customHeight="1">
      <c r="A251" s="38">
        <v>2925003747</v>
      </c>
      <c r="B251" s="48" t="s">
        <v>405</v>
      </c>
      <c r="C251" s="49" t="s">
        <v>406</v>
      </c>
      <c r="D251" s="38"/>
      <c r="E251" s="13" t="s">
        <v>272</v>
      </c>
      <c r="F251" s="13"/>
      <c r="G251" s="36">
        <v>0</v>
      </c>
      <c r="H251" s="36">
        <v>0</v>
      </c>
      <c r="I251" s="36">
        <v>0</v>
      </c>
      <c r="J251" s="36">
        <v>0</v>
      </c>
      <c r="K251" s="32">
        <f t="shared" si="37"/>
        <v>0</v>
      </c>
      <c r="L251" s="103">
        <v>25.57</v>
      </c>
      <c r="M251" s="60">
        <v>25.83</v>
      </c>
      <c r="N251" s="103">
        <v>25.57</v>
      </c>
      <c r="O251" s="60">
        <v>25.83</v>
      </c>
      <c r="P251" s="33">
        <f t="shared" si="39"/>
        <v>0</v>
      </c>
      <c r="Q251" s="33">
        <f t="shared" si="40"/>
        <v>0</v>
      </c>
      <c r="R251" s="33">
        <f t="shared" si="41"/>
        <v>0</v>
      </c>
      <c r="S251" s="33">
        <f t="shared" si="42"/>
        <v>0</v>
      </c>
      <c r="T251" s="33">
        <f t="shared" si="43"/>
        <v>0</v>
      </c>
      <c r="U251" s="52"/>
      <c r="V251" s="52"/>
      <c r="W251" s="52"/>
      <c r="X251" s="92">
        <f t="shared" si="45"/>
        <v>101.01681658193193</v>
      </c>
      <c r="Y251" s="93">
        <f t="shared" si="46"/>
        <v>101.01681658193193</v>
      </c>
      <c r="Z251" s="15" t="s">
        <v>428</v>
      </c>
      <c r="AC251" s="97">
        <f t="shared" si="44"/>
        <v>2.9831834180680659</v>
      </c>
    </row>
    <row r="252" spans="1:29" s="3" customFormat="1" ht="25.5" customHeight="1">
      <c r="A252" s="38"/>
      <c r="B252" s="48"/>
      <c r="C252" s="49"/>
      <c r="D252" s="38"/>
      <c r="E252" s="13"/>
      <c r="F252" s="13"/>
      <c r="G252" s="36"/>
      <c r="H252" s="36"/>
      <c r="I252" s="36"/>
      <c r="J252" s="36"/>
      <c r="K252" s="32"/>
      <c r="L252" s="103"/>
      <c r="M252" s="60"/>
      <c r="N252" s="103"/>
      <c r="O252" s="60"/>
      <c r="P252" s="33"/>
      <c r="Q252" s="33"/>
      <c r="R252" s="33"/>
      <c r="S252" s="33"/>
      <c r="T252" s="33"/>
      <c r="U252" s="52"/>
      <c r="V252" s="52"/>
      <c r="W252" s="52"/>
      <c r="X252" s="92" t="e">
        <f t="shared" si="45"/>
        <v>#DIV/0!</v>
      </c>
      <c r="Y252" s="93" t="e">
        <f t="shared" si="46"/>
        <v>#DIV/0!</v>
      </c>
      <c r="Z252" s="15"/>
      <c r="AC252" s="97" t="e">
        <f t="shared" si="44"/>
        <v>#DIV/0!</v>
      </c>
    </row>
    <row r="253" spans="1:29" s="3" customFormat="1" ht="72.75" customHeight="1">
      <c r="A253" s="38" t="s">
        <v>260</v>
      </c>
      <c r="B253" s="48" t="s">
        <v>261</v>
      </c>
      <c r="C253" s="49" t="s">
        <v>110</v>
      </c>
      <c r="D253" s="38" t="s">
        <v>113</v>
      </c>
      <c r="E253" s="13" t="s">
        <v>272</v>
      </c>
      <c r="F253" s="13"/>
      <c r="G253" s="36">
        <v>106885.66499999999</v>
      </c>
      <c r="H253" s="36">
        <v>99477.771000000008</v>
      </c>
      <c r="I253" s="36">
        <v>80608.945000000007</v>
      </c>
      <c r="J253" s="36">
        <v>105840.602</v>
      </c>
      <c r="K253" s="32">
        <f t="shared" si="37"/>
        <v>392812.98300000001</v>
      </c>
      <c r="L253" s="103">
        <v>66.522300000000001</v>
      </c>
      <c r="M253" s="60">
        <v>66.522300000000001</v>
      </c>
      <c r="N253" s="103">
        <v>45.309700000000007</v>
      </c>
      <c r="O253" s="60">
        <v>47.122088000000005</v>
      </c>
      <c r="P253" s="33">
        <f t="shared" si="39"/>
        <v>2267322.8573789992</v>
      </c>
      <c r="Q253" s="33">
        <f t="shared" si="40"/>
        <v>2110182.1651145997</v>
      </c>
      <c r="R253" s="33">
        <f t="shared" si="41"/>
        <v>1563830.6220963399</v>
      </c>
      <c r="S253" s="33">
        <f t="shared" si="42"/>
        <v>2053330.1170076237</v>
      </c>
      <c r="T253" s="33">
        <f t="shared" si="43"/>
        <v>7994665.7615975626</v>
      </c>
      <c r="U253" s="52"/>
      <c r="V253" s="52"/>
      <c r="W253" s="52"/>
      <c r="X253" s="92">
        <f t="shared" si="45"/>
        <v>100</v>
      </c>
      <c r="Y253" s="93">
        <f t="shared" si="46"/>
        <v>104</v>
      </c>
      <c r="Z253" s="15"/>
      <c r="AC253" s="97">
        <f t="shared" si="44"/>
        <v>0</v>
      </c>
    </row>
    <row r="254" spans="1:29" s="3" customFormat="1" ht="10.5" customHeight="1">
      <c r="A254" s="38"/>
      <c r="B254" s="48"/>
      <c r="C254" s="49"/>
      <c r="D254" s="38"/>
      <c r="E254" s="13"/>
      <c r="F254" s="13"/>
      <c r="G254" s="36"/>
      <c r="H254" s="36"/>
      <c r="I254" s="57"/>
      <c r="J254" s="57"/>
      <c r="K254" s="32"/>
      <c r="L254" s="103"/>
      <c r="M254" s="60"/>
      <c r="N254" s="103"/>
      <c r="O254" s="60"/>
      <c r="P254" s="33"/>
      <c r="Q254" s="33"/>
      <c r="R254" s="33"/>
      <c r="S254" s="33"/>
      <c r="T254" s="33"/>
      <c r="U254" s="52"/>
      <c r="V254" s="52"/>
      <c r="W254" s="52"/>
      <c r="X254" s="92" t="e">
        <f t="shared" si="45"/>
        <v>#DIV/0!</v>
      </c>
      <c r="Y254" s="93" t="e">
        <f t="shared" si="46"/>
        <v>#DIV/0!</v>
      </c>
      <c r="Z254" s="15"/>
      <c r="AC254" s="97" t="e">
        <f t="shared" si="44"/>
        <v>#DIV/0!</v>
      </c>
    </row>
    <row r="255" spans="1:29" s="3" customFormat="1" ht="38.25" customHeight="1">
      <c r="A255" s="38" t="s">
        <v>55</v>
      </c>
      <c r="B255" s="48" t="s">
        <v>56</v>
      </c>
      <c r="C255" s="49" t="s">
        <v>116</v>
      </c>
      <c r="D255" s="38" t="s">
        <v>117</v>
      </c>
      <c r="E255" s="13" t="s">
        <v>272</v>
      </c>
      <c r="F255" s="13"/>
      <c r="G255" s="36">
        <v>7878.7460000000001</v>
      </c>
      <c r="H255" s="36">
        <v>7433.2690000000002</v>
      </c>
      <c r="I255" s="36">
        <v>8726.6749999999993</v>
      </c>
      <c r="J255" s="36">
        <v>7070.9040000000005</v>
      </c>
      <c r="K255" s="32">
        <f t="shared" si="37"/>
        <v>31109.593999999997</v>
      </c>
      <c r="L255" s="103">
        <v>67.206203180000003</v>
      </c>
      <c r="M255" s="60">
        <v>71.875005084020003</v>
      </c>
      <c r="N255" s="103">
        <v>65.900000000000006</v>
      </c>
      <c r="O255" s="60">
        <v>68.536000000000001</v>
      </c>
      <c r="P255" s="33">
        <f t="shared" si="39"/>
        <v>10291.243079612257</v>
      </c>
      <c r="Q255" s="33">
        <f t="shared" si="40"/>
        <v>9709.3596055953985</v>
      </c>
      <c r="R255" s="33">
        <f t="shared" si="41"/>
        <v>29138.412191590247</v>
      </c>
      <c r="S255" s="33">
        <f t="shared" si="42"/>
        <v>23609.78440461737</v>
      </c>
      <c r="T255" s="33">
        <f t="shared" si="43"/>
        <v>72748.799281415268</v>
      </c>
      <c r="U255" s="52"/>
      <c r="V255" s="52"/>
      <c r="W255" s="52"/>
      <c r="X255" s="92">
        <f t="shared" si="45"/>
        <v>106.94698061057761</v>
      </c>
      <c r="Y255" s="93">
        <f t="shared" si="46"/>
        <v>104</v>
      </c>
      <c r="Z255" s="15"/>
      <c r="AC255" s="97">
        <f t="shared" si="44"/>
        <v>0</v>
      </c>
    </row>
    <row r="256" spans="1:29" s="3" customFormat="1" ht="38.25" customHeight="1">
      <c r="A256" s="38" t="s">
        <v>119</v>
      </c>
      <c r="B256" s="48" t="s">
        <v>120</v>
      </c>
      <c r="C256" s="49" t="s">
        <v>116</v>
      </c>
      <c r="D256" s="38" t="s">
        <v>118</v>
      </c>
      <c r="E256" s="13" t="s">
        <v>272</v>
      </c>
      <c r="F256" s="13"/>
      <c r="G256" s="36">
        <v>84387.099000000002</v>
      </c>
      <c r="H256" s="36">
        <v>83705.733999999997</v>
      </c>
      <c r="I256" s="36">
        <v>83936.721000000005</v>
      </c>
      <c r="J256" s="36">
        <v>86278.622000000003</v>
      </c>
      <c r="K256" s="32">
        <f t="shared" si="37"/>
        <v>338308.17599999998</v>
      </c>
      <c r="L256" s="103">
        <v>78.315049999999999</v>
      </c>
      <c r="M256" s="60">
        <v>85.56</v>
      </c>
      <c r="N256" s="103">
        <v>42.17</v>
      </c>
      <c r="O256" s="60">
        <v>43.8568</v>
      </c>
      <c r="P256" s="33">
        <f t="shared" si="39"/>
        <v>3050175.91270995</v>
      </c>
      <c r="Q256" s="33">
        <f t="shared" si="40"/>
        <v>3025547.9407166997</v>
      </c>
      <c r="R256" s="33">
        <f t="shared" si="41"/>
        <v>3500429.8632072005</v>
      </c>
      <c r="S256" s="33">
        <f t="shared" si="42"/>
        <v>3598094.6289904001</v>
      </c>
      <c r="T256" s="33">
        <f t="shared" si="43"/>
        <v>13174248.345624251</v>
      </c>
      <c r="U256" s="52"/>
      <c r="V256" s="52"/>
      <c r="W256" s="52"/>
      <c r="X256" s="92">
        <f t="shared" si="45"/>
        <v>109.2510315705602</v>
      </c>
      <c r="Y256" s="93">
        <f t="shared" si="46"/>
        <v>104</v>
      </c>
      <c r="Z256" s="15"/>
      <c r="AC256" s="97">
        <f t="shared" si="44"/>
        <v>0</v>
      </c>
    </row>
    <row r="257" spans="1:29" s="3" customFormat="1" ht="10.5" customHeight="1">
      <c r="A257" s="38"/>
      <c r="B257" s="48"/>
      <c r="C257" s="49"/>
      <c r="D257" s="38"/>
      <c r="E257" s="13"/>
      <c r="F257" s="13"/>
      <c r="G257" s="36"/>
      <c r="H257" s="57"/>
      <c r="I257" s="57"/>
      <c r="J257" s="57"/>
      <c r="K257" s="32"/>
      <c r="L257" s="103"/>
      <c r="M257" s="60"/>
      <c r="N257" s="103"/>
      <c r="O257" s="60"/>
      <c r="P257" s="33"/>
      <c r="Q257" s="33"/>
      <c r="R257" s="33"/>
      <c r="S257" s="33"/>
      <c r="T257" s="33"/>
      <c r="U257" s="52"/>
      <c r="V257" s="52"/>
      <c r="W257" s="52"/>
      <c r="X257" s="92" t="e">
        <f t="shared" si="45"/>
        <v>#DIV/0!</v>
      </c>
      <c r="Y257" s="93" t="e">
        <f t="shared" si="46"/>
        <v>#DIV/0!</v>
      </c>
      <c r="Z257" s="15"/>
      <c r="AC257" s="97" t="e">
        <f t="shared" si="44"/>
        <v>#DIV/0!</v>
      </c>
    </row>
    <row r="258" spans="1:29" s="3" customFormat="1" ht="47.25" customHeight="1">
      <c r="A258" s="38" t="s">
        <v>130</v>
      </c>
      <c r="B258" s="48" t="s">
        <v>131</v>
      </c>
      <c r="C258" s="49" t="s">
        <v>125</v>
      </c>
      <c r="D258" s="38" t="s">
        <v>129</v>
      </c>
      <c r="E258" s="13" t="s">
        <v>272</v>
      </c>
      <c r="F258" s="13"/>
      <c r="G258" s="36">
        <v>9233.9590000000007</v>
      </c>
      <c r="H258" s="36">
        <v>8946.2039999999997</v>
      </c>
      <c r="I258" s="36">
        <v>9937.5110000000004</v>
      </c>
      <c r="J258" s="36">
        <v>9044.1640000000007</v>
      </c>
      <c r="K258" s="32">
        <f t="shared" si="37"/>
        <v>37161.838000000003</v>
      </c>
      <c r="L258" s="103">
        <v>113.29</v>
      </c>
      <c r="M258" s="60">
        <v>113.38</v>
      </c>
      <c r="N258" s="103">
        <v>93.66</v>
      </c>
      <c r="O258" s="60">
        <v>97.41</v>
      </c>
      <c r="P258" s="33">
        <f t="shared" si="39"/>
        <v>181262.61517000009</v>
      </c>
      <c r="Q258" s="33">
        <f t="shared" si="40"/>
        <v>175613.98452000009</v>
      </c>
      <c r="R258" s="33">
        <f t="shared" si="41"/>
        <v>158702.05067</v>
      </c>
      <c r="S258" s="33">
        <f t="shared" si="42"/>
        <v>144435.29908</v>
      </c>
      <c r="T258" s="33">
        <f t="shared" si="43"/>
        <v>660013.94944000023</v>
      </c>
      <c r="U258" s="52"/>
      <c r="V258" s="52"/>
      <c r="W258" s="52"/>
      <c r="X258" s="92">
        <f t="shared" si="45"/>
        <v>100.07944213964161</v>
      </c>
      <c r="Y258" s="93">
        <f t="shared" si="46"/>
        <v>104.00384368994236</v>
      </c>
      <c r="Z258" s="15"/>
      <c r="AC258" s="97">
        <f t="shared" si="44"/>
        <v>-3.8436899423572868E-3</v>
      </c>
    </row>
    <row r="259" spans="1:29" s="3" customFormat="1" ht="47.25" customHeight="1">
      <c r="A259" s="38" t="s">
        <v>137</v>
      </c>
      <c r="B259" s="48" t="s">
        <v>138</v>
      </c>
      <c r="C259" s="49" t="s">
        <v>125</v>
      </c>
      <c r="D259" s="38" t="s">
        <v>139</v>
      </c>
      <c r="E259" s="13" t="s">
        <v>272</v>
      </c>
      <c r="F259" s="13"/>
      <c r="G259" s="36">
        <v>2328.4339999999997</v>
      </c>
      <c r="H259" s="36">
        <v>2063.6349999999998</v>
      </c>
      <c r="I259" s="36">
        <v>2013.2819999999999</v>
      </c>
      <c r="J259" s="36">
        <v>2127.4139999999998</v>
      </c>
      <c r="K259" s="32">
        <f t="shared" si="37"/>
        <v>8532.7649999999994</v>
      </c>
      <c r="L259" s="103">
        <v>294.83999999999997</v>
      </c>
      <c r="M259" s="60">
        <v>301.14</v>
      </c>
      <c r="N259" s="103">
        <v>96.26</v>
      </c>
      <c r="O259" s="60">
        <v>100.11</v>
      </c>
      <c r="P259" s="33">
        <f t="shared" si="39"/>
        <v>462380.4237199999</v>
      </c>
      <c r="Q259" s="33">
        <f t="shared" si="40"/>
        <v>409796.63829999993</v>
      </c>
      <c r="R259" s="33">
        <f t="shared" si="41"/>
        <v>404730.08045999991</v>
      </c>
      <c r="S259" s="33">
        <f t="shared" si="42"/>
        <v>427674.0364199999</v>
      </c>
      <c r="T259" s="33">
        <f t="shared" si="43"/>
        <v>1704581.1788999997</v>
      </c>
      <c r="U259" s="52"/>
      <c r="V259" s="52"/>
      <c r="W259" s="52"/>
      <c r="X259" s="92">
        <f t="shared" si="45"/>
        <v>102.13675213675215</v>
      </c>
      <c r="Y259" s="93">
        <f t="shared" si="46"/>
        <v>103.99958445875752</v>
      </c>
      <c r="Z259" s="15"/>
      <c r="AC259" s="97">
        <f t="shared" si="44"/>
        <v>4.1554124247511481E-4</v>
      </c>
    </row>
    <row r="260" spans="1:29" s="3" customFormat="1" ht="47.25" customHeight="1">
      <c r="A260" s="38" t="s">
        <v>263</v>
      </c>
      <c r="B260" s="48" t="s">
        <v>264</v>
      </c>
      <c r="C260" s="49" t="s">
        <v>125</v>
      </c>
      <c r="D260" s="38" t="s">
        <v>262</v>
      </c>
      <c r="E260" s="13" t="s">
        <v>272</v>
      </c>
      <c r="F260" s="13"/>
      <c r="G260" s="36">
        <v>5287</v>
      </c>
      <c r="H260" s="36">
        <v>4951</v>
      </c>
      <c r="I260" s="36">
        <v>5342</v>
      </c>
      <c r="J260" s="36">
        <v>5010</v>
      </c>
      <c r="K260" s="32">
        <f t="shared" si="37"/>
        <v>20590</v>
      </c>
      <c r="L260" s="103">
        <v>118.51</v>
      </c>
      <c r="M260" s="60">
        <v>127.75</v>
      </c>
      <c r="N260" s="103">
        <v>84</v>
      </c>
      <c r="O260" s="60">
        <v>87.36</v>
      </c>
      <c r="P260" s="33">
        <f t="shared" si="39"/>
        <v>182454.37000000002</v>
      </c>
      <c r="Q260" s="33">
        <f t="shared" si="40"/>
        <v>170859.01000000004</v>
      </c>
      <c r="R260" s="33">
        <f t="shared" si="41"/>
        <v>215763.38</v>
      </c>
      <c r="S260" s="33">
        <f t="shared" si="42"/>
        <v>202353.9</v>
      </c>
      <c r="T260" s="33">
        <f t="shared" si="43"/>
        <v>771430.66</v>
      </c>
      <c r="U260" s="52"/>
      <c r="V260" s="52"/>
      <c r="W260" s="52"/>
      <c r="X260" s="92">
        <f t="shared" si="45"/>
        <v>107.7968103957472</v>
      </c>
      <c r="Y260" s="93">
        <f t="shared" si="46"/>
        <v>104</v>
      </c>
      <c r="Z260" s="15"/>
      <c r="AC260" s="97">
        <f t="shared" si="44"/>
        <v>0</v>
      </c>
    </row>
    <row r="261" spans="1:29" s="3" customFormat="1" ht="46.15" customHeight="1">
      <c r="A261" s="38" t="s">
        <v>133</v>
      </c>
      <c r="B261" s="48" t="s">
        <v>134</v>
      </c>
      <c r="C261" s="49" t="s">
        <v>125</v>
      </c>
      <c r="D261" s="38" t="s">
        <v>132</v>
      </c>
      <c r="E261" s="13" t="s">
        <v>272</v>
      </c>
      <c r="F261" s="13"/>
      <c r="G261" s="36">
        <v>0</v>
      </c>
      <c r="H261" s="36">
        <v>0</v>
      </c>
      <c r="I261" s="36">
        <v>8280</v>
      </c>
      <c r="J261" s="36">
        <v>8280</v>
      </c>
      <c r="K261" s="32">
        <f t="shared" si="37"/>
        <v>16560</v>
      </c>
      <c r="L261" s="103">
        <v>59.64</v>
      </c>
      <c r="M261" s="60">
        <v>64.290000000000006</v>
      </c>
      <c r="N261" s="103">
        <v>59.64</v>
      </c>
      <c r="O261" s="60">
        <v>62.03</v>
      </c>
      <c r="P261" s="33">
        <f t="shared" si="39"/>
        <v>0</v>
      </c>
      <c r="Q261" s="33">
        <f t="shared" si="40"/>
        <v>0</v>
      </c>
      <c r="R261" s="33">
        <f t="shared" si="41"/>
        <v>18712.800000000043</v>
      </c>
      <c r="S261" s="33">
        <f t="shared" si="42"/>
        <v>18712.800000000043</v>
      </c>
      <c r="T261" s="33">
        <f t="shared" si="43"/>
        <v>37425.600000000086</v>
      </c>
      <c r="U261" s="52"/>
      <c r="V261" s="52"/>
      <c r="W261" s="52"/>
      <c r="X261" s="92">
        <f t="shared" si="45"/>
        <v>107.79678068410463</v>
      </c>
      <c r="Y261" s="93">
        <f t="shared" si="46"/>
        <v>104.00737759892689</v>
      </c>
      <c r="Z261" s="15"/>
      <c r="AC261" s="97">
        <f t="shared" si="44"/>
        <v>-7.3775989268938247E-3</v>
      </c>
    </row>
    <row r="262" spans="1:29" s="3" customFormat="1" ht="10.5" customHeight="1">
      <c r="A262" s="38"/>
      <c r="B262" s="48"/>
      <c r="C262" s="49"/>
      <c r="D262" s="38"/>
      <c r="E262" s="13"/>
      <c r="F262" s="13"/>
      <c r="G262" s="36"/>
      <c r="H262" s="57"/>
      <c r="I262" s="57"/>
      <c r="J262" s="57"/>
      <c r="K262" s="32"/>
      <c r="L262" s="103"/>
      <c r="M262" s="60"/>
      <c r="N262" s="103"/>
      <c r="O262" s="60"/>
      <c r="P262" s="33"/>
      <c r="Q262" s="33"/>
      <c r="R262" s="33"/>
      <c r="S262" s="33"/>
      <c r="T262" s="33"/>
      <c r="U262" s="52"/>
      <c r="V262" s="52"/>
      <c r="W262" s="52"/>
      <c r="X262" s="92" t="e">
        <f t="shared" si="45"/>
        <v>#DIV/0!</v>
      </c>
      <c r="Y262" s="93" t="e">
        <f t="shared" si="46"/>
        <v>#DIV/0!</v>
      </c>
      <c r="Z262" s="15"/>
      <c r="AC262" s="97" t="e">
        <f t="shared" ref="AC262" si="48">104-Y262</f>
        <v>#DIV/0!</v>
      </c>
    </row>
    <row r="263" spans="1:29" s="3" customFormat="1" ht="47.25" customHeight="1">
      <c r="A263" s="38" t="s">
        <v>142</v>
      </c>
      <c r="B263" s="48" t="s">
        <v>143</v>
      </c>
      <c r="C263" s="49" t="s">
        <v>140</v>
      </c>
      <c r="D263" s="38" t="s">
        <v>141</v>
      </c>
      <c r="E263" s="13" t="s">
        <v>272</v>
      </c>
      <c r="F263" s="13" t="s">
        <v>293</v>
      </c>
      <c r="G263" s="36">
        <v>6945.2</v>
      </c>
      <c r="H263" s="36">
        <v>11138.791999999999</v>
      </c>
      <c r="I263" s="36">
        <v>6767.5</v>
      </c>
      <c r="J263" s="36">
        <v>6767.5</v>
      </c>
      <c r="K263" s="32">
        <f t="shared" si="37"/>
        <v>31618.991999999998</v>
      </c>
      <c r="L263" s="103">
        <v>84</v>
      </c>
      <c r="M263" s="60">
        <v>86.115470000000016</v>
      </c>
      <c r="N263" s="103">
        <v>34.5</v>
      </c>
      <c r="O263" s="60">
        <v>35.880000000000003</v>
      </c>
      <c r="P263" s="33">
        <f t="shared" si="39"/>
        <v>343787.39999999997</v>
      </c>
      <c r="Q263" s="33">
        <f t="shared" si="40"/>
        <v>551370.20400000003</v>
      </c>
      <c r="R263" s="33">
        <f t="shared" si="41"/>
        <v>339968.54322500009</v>
      </c>
      <c r="S263" s="33">
        <f t="shared" si="42"/>
        <v>339968.54322500009</v>
      </c>
      <c r="T263" s="33">
        <f t="shared" si="43"/>
        <v>1575094.6904500003</v>
      </c>
      <c r="U263" s="52"/>
      <c r="V263" s="52"/>
      <c r="W263" s="52"/>
      <c r="X263" s="92">
        <f t="shared" si="45"/>
        <v>102.51841666666668</v>
      </c>
      <c r="Y263" s="93">
        <f t="shared" si="46"/>
        <v>104</v>
      </c>
      <c r="Z263" s="15"/>
      <c r="AC263" s="97">
        <f t="shared" si="44"/>
        <v>0</v>
      </c>
    </row>
    <row r="264" spans="1:29" s="3" customFormat="1" ht="47.25" customHeight="1">
      <c r="A264" s="38" t="s">
        <v>55</v>
      </c>
      <c r="B264" s="48" t="s">
        <v>56</v>
      </c>
      <c r="C264" s="49" t="s">
        <v>140</v>
      </c>
      <c r="D264" s="38" t="s">
        <v>141</v>
      </c>
      <c r="E264" s="13" t="s">
        <v>272</v>
      </c>
      <c r="F264" s="13"/>
      <c r="G264" s="36">
        <v>7728.9160000000002</v>
      </c>
      <c r="H264" s="36">
        <v>7247.3990000000003</v>
      </c>
      <c r="I264" s="36">
        <v>7518.1350000000002</v>
      </c>
      <c r="J264" s="36">
        <v>7638.7370000000001</v>
      </c>
      <c r="K264" s="32">
        <f t="shared" si="37"/>
        <v>30133.187000000002</v>
      </c>
      <c r="L264" s="103">
        <v>67.206203180000003</v>
      </c>
      <c r="M264" s="60">
        <v>71.875005084019975</v>
      </c>
      <c r="N264" s="103">
        <v>29</v>
      </c>
      <c r="O264" s="60">
        <v>30.16</v>
      </c>
      <c r="P264" s="33">
        <f t="shared" si="39"/>
        <v>295292.53505715291</v>
      </c>
      <c r="Q264" s="33">
        <f t="shared" si="40"/>
        <v>276895.59872052883</v>
      </c>
      <c r="R264" s="33">
        <f t="shared" si="41"/>
        <v>313619.03974734852</v>
      </c>
      <c r="S264" s="33">
        <f t="shared" si="42"/>
        <v>318649.95279049152</v>
      </c>
      <c r="T264" s="33">
        <f t="shared" si="43"/>
        <v>1204457.1263155218</v>
      </c>
      <c r="U264" s="52"/>
      <c r="V264" s="52"/>
      <c r="W264" s="52"/>
      <c r="X264" s="92">
        <f t="shared" si="45"/>
        <v>106.94698061057757</v>
      </c>
      <c r="Y264" s="93">
        <f t="shared" si="46"/>
        <v>104</v>
      </c>
      <c r="Z264" s="15"/>
      <c r="AC264" s="97">
        <f t="shared" si="44"/>
        <v>0</v>
      </c>
    </row>
    <row r="265" spans="1:29" s="3" customFormat="1" ht="47.25" customHeight="1">
      <c r="A265" s="38" t="str">
        <f>A121</f>
        <v>2920011448</v>
      </c>
      <c r="B265" s="48" t="str">
        <f>B121</f>
        <v>ООО "Уют-2"</v>
      </c>
      <c r="C265" s="38" t="str">
        <f>C121</f>
        <v>Плесецкий муниципальный район Арх.обл.</v>
      </c>
      <c r="D265" s="38" t="str">
        <f>D121</f>
        <v>сельское поселение "Североонежское"</v>
      </c>
      <c r="E265" s="13" t="s">
        <v>272</v>
      </c>
      <c r="F265" s="13"/>
      <c r="G265" s="36">
        <v>0</v>
      </c>
      <c r="H265" s="36">
        <v>0</v>
      </c>
      <c r="I265" s="36">
        <v>58200</v>
      </c>
      <c r="J265" s="36">
        <v>58200</v>
      </c>
      <c r="K265" s="32">
        <f t="shared" si="37"/>
        <v>116400</v>
      </c>
      <c r="L265" s="103">
        <v>27.83</v>
      </c>
      <c r="M265" s="60">
        <v>32.43</v>
      </c>
      <c r="N265" s="103">
        <v>27.83</v>
      </c>
      <c r="O265" s="60">
        <v>28.943200000000001</v>
      </c>
      <c r="P265" s="33">
        <f t="shared" si="39"/>
        <v>0</v>
      </c>
      <c r="Q265" s="33">
        <f t="shared" si="40"/>
        <v>0</v>
      </c>
      <c r="R265" s="33">
        <f t="shared" si="41"/>
        <v>202931.75999999992</v>
      </c>
      <c r="S265" s="33">
        <f t="shared" si="42"/>
        <v>202931.75999999992</v>
      </c>
      <c r="T265" s="33">
        <f t="shared" si="43"/>
        <v>405863.51999999984</v>
      </c>
      <c r="U265" s="52"/>
      <c r="V265" s="52"/>
      <c r="W265" s="52"/>
      <c r="X265" s="92">
        <f t="shared" si="45"/>
        <v>116.52892561983472</v>
      </c>
      <c r="Y265" s="93">
        <f t="shared" si="46"/>
        <v>104</v>
      </c>
      <c r="Z265" s="15"/>
      <c r="AC265" s="97">
        <f t="shared" si="44"/>
        <v>0</v>
      </c>
    </row>
    <row r="266" spans="1:29" s="3" customFormat="1" ht="47.25" customHeight="1">
      <c r="A266" s="38" t="s">
        <v>149</v>
      </c>
      <c r="B266" s="48" t="s">
        <v>150</v>
      </c>
      <c r="C266" s="49" t="s">
        <v>140</v>
      </c>
      <c r="D266" s="38" t="s">
        <v>148</v>
      </c>
      <c r="E266" s="13" t="s">
        <v>272</v>
      </c>
      <c r="F266" s="13"/>
      <c r="G266" s="36">
        <v>49776.03</v>
      </c>
      <c r="H266" s="36">
        <v>47458.828000000001</v>
      </c>
      <c r="I266" s="36">
        <v>48682.26</v>
      </c>
      <c r="J266" s="36">
        <v>45987.701000000001</v>
      </c>
      <c r="K266" s="32">
        <f t="shared" si="37"/>
        <v>191904.81900000002</v>
      </c>
      <c r="L266" s="103">
        <v>67.260000000000005</v>
      </c>
      <c r="M266" s="60">
        <v>75.05</v>
      </c>
      <c r="N266" s="103">
        <v>34.5</v>
      </c>
      <c r="O266" s="60">
        <v>35.880000000000003</v>
      </c>
      <c r="P266" s="33">
        <f t="shared" si="39"/>
        <v>1630662.7428000001</v>
      </c>
      <c r="Q266" s="33">
        <f t="shared" si="40"/>
        <v>1554751.2052800003</v>
      </c>
      <c r="R266" s="33">
        <f t="shared" si="41"/>
        <v>1906884.1241999997</v>
      </c>
      <c r="S266" s="33">
        <f t="shared" si="42"/>
        <v>1801338.2481699998</v>
      </c>
      <c r="T266" s="33">
        <f t="shared" si="43"/>
        <v>6893636.3204499995</v>
      </c>
      <c r="U266" s="52"/>
      <c r="V266" s="52"/>
      <c r="W266" s="52"/>
      <c r="X266" s="92">
        <f t="shared" si="45"/>
        <v>111.58192090395478</v>
      </c>
      <c r="Y266" s="93">
        <f t="shared" si="46"/>
        <v>104</v>
      </c>
      <c r="Z266" s="15"/>
      <c r="AC266" s="97">
        <f t="shared" si="44"/>
        <v>0</v>
      </c>
    </row>
    <row r="267" spans="1:29" s="3" customFormat="1" ht="47.25" customHeight="1">
      <c r="A267" s="38" t="s">
        <v>156</v>
      </c>
      <c r="B267" s="48" t="s">
        <v>157</v>
      </c>
      <c r="C267" s="49" t="s">
        <v>140</v>
      </c>
      <c r="D267" s="38" t="s">
        <v>155</v>
      </c>
      <c r="E267" s="13" t="s">
        <v>272</v>
      </c>
      <c r="F267" s="13"/>
      <c r="G267" s="36">
        <v>65579.67</v>
      </c>
      <c r="H267" s="36">
        <v>58953.626000000004</v>
      </c>
      <c r="I267" s="36">
        <v>50021.699000000001</v>
      </c>
      <c r="J267" s="36">
        <v>60081.874000000003</v>
      </c>
      <c r="K267" s="32">
        <f t="shared" si="37"/>
        <v>234636.86900000001</v>
      </c>
      <c r="L267" s="103">
        <v>65.594999999999999</v>
      </c>
      <c r="M267" s="60">
        <v>69.351358999999974</v>
      </c>
      <c r="N267" s="103">
        <v>24.5</v>
      </c>
      <c r="O267" s="60">
        <v>25.48</v>
      </c>
      <c r="P267" s="33">
        <f t="shared" si="39"/>
        <v>2694996.53865</v>
      </c>
      <c r="Q267" s="33">
        <f t="shared" si="40"/>
        <v>2422699.2604700001</v>
      </c>
      <c r="R267" s="33">
        <f t="shared" si="41"/>
        <v>2194519.9146189396</v>
      </c>
      <c r="S267" s="33">
        <f t="shared" si="42"/>
        <v>2635873.4636467644</v>
      </c>
      <c r="T267" s="33">
        <f t="shared" si="43"/>
        <v>9948089.1773857027</v>
      </c>
      <c r="U267" s="52"/>
      <c r="V267" s="52"/>
      <c r="W267" s="52"/>
      <c r="X267" s="92">
        <f t="shared" si="45"/>
        <v>105.72659349035747</v>
      </c>
      <c r="Y267" s="93">
        <f t="shared" si="46"/>
        <v>104</v>
      </c>
      <c r="Z267" s="15"/>
      <c r="AC267" s="97">
        <f t="shared" si="44"/>
        <v>0</v>
      </c>
    </row>
    <row r="268" spans="1:29" s="3" customFormat="1" ht="13.5" customHeight="1">
      <c r="A268" s="38"/>
      <c r="B268" s="48"/>
      <c r="C268" s="49"/>
      <c r="D268" s="38"/>
      <c r="E268" s="13"/>
      <c r="F268" s="13"/>
      <c r="G268" s="36"/>
      <c r="H268" s="57"/>
      <c r="I268" s="57"/>
      <c r="J268" s="57"/>
      <c r="K268" s="32"/>
      <c r="L268" s="103"/>
      <c r="M268" s="60"/>
      <c r="N268" s="103"/>
      <c r="O268" s="60"/>
      <c r="P268" s="33"/>
      <c r="Q268" s="33"/>
      <c r="R268" s="33"/>
      <c r="S268" s="33"/>
      <c r="T268" s="33"/>
      <c r="U268" s="52"/>
      <c r="V268" s="52"/>
      <c r="W268" s="52"/>
      <c r="X268" s="92" t="e">
        <f t="shared" si="45"/>
        <v>#DIV/0!</v>
      </c>
      <c r="Y268" s="93" t="e">
        <f t="shared" si="46"/>
        <v>#DIV/0!</v>
      </c>
      <c r="Z268" s="15"/>
      <c r="AC268" s="97" t="e">
        <f t="shared" si="44"/>
        <v>#DIV/0!</v>
      </c>
    </row>
    <row r="269" spans="1:29" s="3" customFormat="1" ht="127.5" customHeight="1">
      <c r="A269" s="38" t="s">
        <v>159</v>
      </c>
      <c r="B269" s="48" t="s">
        <v>160</v>
      </c>
      <c r="C269" s="49" t="s">
        <v>158</v>
      </c>
      <c r="D269" s="38" t="s">
        <v>350</v>
      </c>
      <c r="E269" s="13" t="s">
        <v>272</v>
      </c>
      <c r="F269" s="13" t="s">
        <v>298</v>
      </c>
      <c r="G269" s="36">
        <v>3907</v>
      </c>
      <c r="H269" s="36">
        <v>3807</v>
      </c>
      <c r="I269" s="36">
        <v>3677</v>
      </c>
      <c r="J269" s="36">
        <v>3817</v>
      </c>
      <c r="K269" s="32">
        <f t="shared" si="37"/>
        <v>15208</v>
      </c>
      <c r="L269" s="103">
        <v>262.58</v>
      </c>
      <c r="M269" s="60">
        <v>295.14</v>
      </c>
      <c r="N269" s="103">
        <v>23.73</v>
      </c>
      <c r="O269" s="60">
        <v>24.679200000000002</v>
      </c>
      <c r="P269" s="33">
        <f t="shared" si="39"/>
        <v>933186.95</v>
      </c>
      <c r="Q269" s="33">
        <f t="shared" si="40"/>
        <v>909301.95</v>
      </c>
      <c r="R269" s="33">
        <f t="shared" si="41"/>
        <v>994484.36160000006</v>
      </c>
      <c r="S269" s="33">
        <f t="shared" si="42"/>
        <v>1032348.8736</v>
      </c>
      <c r="T269" s="33">
        <f t="shared" si="43"/>
        <v>3869322.1351999999</v>
      </c>
      <c r="U269" s="52"/>
      <c r="V269" s="52"/>
      <c r="W269" s="52"/>
      <c r="X269" s="92">
        <f t="shared" si="45"/>
        <v>112.40003046690532</v>
      </c>
      <c r="Y269" s="93">
        <f t="shared" si="46"/>
        <v>104</v>
      </c>
      <c r="Z269" s="15"/>
      <c r="AC269" s="97">
        <f t="shared" si="44"/>
        <v>0</v>
      </c>
    </row>
    <row r="270" spans="1:29" s="3" customFormat="1" ht="127.5" customHeight="1">
      <c r="A270" s="38" t="s">
        <v>159</v>
      </c>
      <c r="B270" s="48" t="s">
        <v>160</v>
      </c>
      <c r="C270" s="49" t="s">
        <v>158</v>
      </c>
      <c r="D270" s="38" t="s">
        <v>351</v>
      </c>
      <c r="E270" s="13" t="s">
        <v>272</v>
      </c>
      <c r="F270" s="13" t="s">
        <v>298</v>
      </c>
      <c r="G270" s="36">
        <v>3075</v>
      </c>
      <c r="H270" s="36">
        <v>2980</v>
      </c>
      <c r="I270" s="36">
        <v>2895</v>
      </c>
      <c r="J270" s="36">
        <v>3060</v>
      </c>
      <c r="K270" s="32">
        <f t="shared" si="37"/>
        <v>12010</v>
      </c>
      <c r="L270" s="103">
        <v>100.11</v>
      </c>
      <c r="M270" s="60">
        <v>112.33</v>
      </c>
      <c r="N270" s="103">
        <v>28.92</v>
      </c>
      <c r="O270" s="60">
        <v>30.076800000000002</v>
      </c>
      <c r="P270" s="33">
        <f t="shared" si="39"/>
        <v>218909.25</v>
      </c>
      <c r="Q270" s="33">
        <f t="shared" si="40"/>
        <v>212146.19999999998</v>
      </c>
      <c r="R270" s="33">
        <f t="shared" si="41"/>
        <v>238123.01399999997</v>
      </c>
      <c r="S270" s="33">
        <f t="shared" si="42"/>
        <v>251694.79199999999</v>
      </c>
      <c r="T270" s="33">
        <f t="shared" si="43"/>
        <v>920873.25599999994</v>
      </c>
      <c r="U270" s="52"/>
      <c r="V270" s="52"/>
      <c r="W270" s="52"/>
      <c r="X270" s="92">
        <f t="shared" si="45"/>
        <v>112.20657276995306</v>
      </c>
      <c r="Y270" s="93">
        <f t="shared" si="46"/>
        <v>104</v>
      </c>
      <c r="Z270" s="15"/>
      <c r="AC270" s="97">
        <f t="shared" si="44"/>
        <v>0</v>
      </c>
    </row>
    <row r="271" spans="1:29" s="3" customFormat="1" ht="127.5" customHeight="1">
      <c r="A271" s="38" t="s">
        <v>159</v>
      </c>
      <c r="B271" s="48" t="s">
        <v>160</v>
      </c>
      <c r="C271" s="49" t="s">
        <v>158</v>
      </c>
      <c r="D271" s="38" t="s">
        <v>352</v>
      </c>
      <c r="E271" s="13" t="s">
        <v>272</v>
      </c>
      <c r="F271" s="13" t="s">
        <v>298</v>
      </c>
      <c r="G271" s="36">
        <v>4468</v>
      </c>
      <c r="H271" s="36">
        <v>4405</v>
      </c>
      <c r="I271" s="36">
        <v>4130</v>
      </c>
      <c r="J271" s="36">
        <v>4419</v>
      </c>
      <c r="K271" s="32">
        <f t="shared" si="37"/>
        <v>17422</v>
      </c>
      <c r="L271" s="103">
        <v>132.94</v>
      </c>
      <c r="M271" s="60">
        <v>153.15</v>
      </c>
      <c r="N271" s="103">
        <v>34.130000000000003</v>
      </c>
      <c r="O271" s="60">
        <v>35.495200000000004</v>
      </c>
      <c r="P271" s="33">
        <f t="shared" si="39"/>
        <v>441483.08</v>
      </c>
      <c r="Q271" s="33">
        <f t="shared" si="40"/>
        <v>435258.05</v>
      </c>
      <c r="R271" s="33">
        <f t="shared" si="41"/>
        <v>485914.32399999996</v>
      </c>
      <c r="S271" s="33">
        <f t="shared" si="42"/>
        <v>519916.5612</v>
      </c>
      <c r="T271" s="33">
        <f t="shared" si="43"/>
        <v>1882572.0151999998</v>
      </c>
      <c r="U271" s="52"/>
      <c r="V271" s="52"/>
      <c r="W271" s="52"/>
      <c r="X271" s="92">
        <f t="shared" si="45"/>
        <v>115.2023469234241</v>
      </c>
      <c r="Y271" s="93">
        <f t="shared" si="46"/>
        <v>104</v>
      </c>
      <c r="Z271" s="15"/>
      <c r="AC271" s="97">
        <f t="shared" si="44"/>
        <v>0</v>
      </c>
    </row>
    <row r="272" spans="1:29" s="3" customFormat="1" ht="127.5" customHeight="1">
      <c r="A272" s="38" t="s">
        <v>161</v>
      </c>
      <c r="B272" s="48" t="s">
        <v>162</v>
      </c>
      <c r="C272" s="49" t="s">
        <v>158</v>
      </c>
      <c r="D272" s="38" t="s">
        <v>353</v>
      </c>
      <c r="E272" s="13" t="s">
        <v>272</v>
      </c>
      <c r="F272" s="13" t="s">
        <v>302</v>
      </c>
      <c r="G272" s="36">
        <v>4970.38</v>
      </c>
      <c r="H272" s="36">
        <v>5028.1100000000006</v>
      </c>
      <c r="I272" s="36">
        <v>3768.04</v>
      </c>
      <c r="J272" s="36">
        <v>4810.5</v>
      </c>
      <c r="K272" s="32">
        <f t="shared" si="37"/>
        <v>18577.030000000002</v>
      </c>
      <c r="L272" s="103">
        <v>121.87</v>
      </c>
      <c r="M272" s="60">
        <v>138.51</v>
      </c>
      <c r="N272" s="103">
        <v>27.55</v>
      </c>
      <c r="O272" s="60">
        <v>28.652000000000001</v>
      </c>
      <c r="P272" s="33">
        <f t="shared" si="39"/>
        <v>468806.24160000007</v>
      </c>
      <c r="Q272" s="33">
        <f t="shared" si="40"/>
        <v>474251.33520000009</v>
      </c>
      <c r="R272" s="33">
        <f t="shared" si="41"/>
        <v>413949.33831999998</v>
      </c>
      <c r="S272" s="33">
        <f t="shared" si="42"/>
        <v>528471.90899999999</v>
      </c>
      <c r="T272" s="33">
        <f t="shared" si="43"/>
        <v>1885478.82412</v>
      </c>
      <c r="U272" s="52"/>
      <c r="V272" s="52"/>
      <c r="W272" s="52"/>
      <c r="X272" s="92">
        <f t="shared" si="45"/>
        <v>113.65389349306636</v>
      </c>
      <c r="Y272" s="93">
        <f t="shared" si="46"/>
        <v>104</v>
      </c>
      <c r="Z272" s="15"/>
      <c r="AC272" s="97">
        <f t="shared" si="44"/>
        <v>0</v>
      </c>
    </row>
    <row r="273" spans="1:29" s="3" customFormat="1" ht="85.5" customHeight="1">
      <c r="A273" s="38" t="s">
        <v>265</v>
      </c>
      <c r="B273" s="48" t="s">
        <v>266</v>
      </c>
      <c r="C273" s="49" t="s">
        <v>158</v>
      </c>
      <c r="D273" s="38" t="s">
        <v>354</v>
      </c>
      <c r="E273" s="13" t="s">
        <v>272</v>
      </c>
      <c r="F273" s="13"/>
      <c r="G273" s="36">
        <v>20575.32</v>
      </c>
      <c r="H273" s="36">
        <v>20420.800000000003</v>
      </c>
      <c r="I273" s="36">
        <v>19987.32</v>
      </c>
      <c r="J273" s="36">
        <v>20006.32</v>
      </c>
      <c r="K273" s="32">
        <f t="shared" si="37"/>
        <v>80989.760000000009</v>
      </c>
      <c r="L273" s="103">
        <v>60.38</v>
      </c>
      <c r="M273" s="60">
        <v>60.38</v>
      </c>
      <c r="N273" s="103">
        <v>34.958199999999998</v>
      </c>
      <c r="O273" s="60">
        <v>36.356527999999997</v>
      </c>
      <c r="P273" s="33">
        <f t="shared" si="39"/>
        <v>523061.66997600009</v>
      </c>
      <c r="Q273" s="33">
        <f t="shared" si="40"/>
        <v>519133.49344000017</v>
      </c>
      <c r="R273" s="33">
        <f t="shared" si="41"/>
        <v>480164.82237504009</v>
      </c>
      <c r="S273" s="33">
        <f t="shared" si="42"/>
        <v>480621.26834304008</v>
      </c>
      <c r="T273" s="33">
        <f t="shared" si="43"/>
        <v>2002981.2541340804</v>
      </c>
      <c r="U273" s="52"/>
      <c r="V273" s="52"/>
      <c r="W273" s="52"/>
      <c r="X273" s="92">
        <f t="shared" si="45"/>
        <v>100</v>
      </c>
      <c r="Y273" s="93">
        <f t="shared" si="46"/>
        <v>104</v>
      </c>
      <c r="Z273" s="15"/>
      <c r="AC273" s="97">
        <f t="shared" si="44"/>
        <v>0</v>
      </c>
    </row>
    <row r="274" spans="1:29" s="3" customFormat="1" ht="85.5" customHeight="1">
      <c r="A274" s="38" t="s">
        <v>165</v>
      </c>
      <c r="B274" s="48" t="s">
        <v>166</v>
      </c>
      <c r="C274" s="49" t="s">
        <v>158</v>
      </c>
      <c r="D274" s="38" t="s">
        <v>355</v>
      </c>
      <c r="E274" s="13" t="s">
        <v>272</v>
      </c>
      <c r="F274" s="13" t="s">
        <v>301</v>
      </c>
      <c r="G274" s="36">
        <v>659.34999999999991</v>
      </c>
      <c r="H274" s="36">
        <v>452.24</v>
      </c>
      <c r="I274" s="36">
        <v>350.75</v>
      </c>
      <c r="J274" s="36">
        <v>350.75</v>
      </c>
      <c r="K274" s="32">
        <f t="shared" si="37"/>
        <v>1813.09</v>
      </c>
      <c r="L274" s="103">
        <v>105.34</v>
      </c>
      <c r="M274" s="60">
        <v>113.56</v>
      </c>
      <c r="N274" s="103">
        <v>28.4</v>
      </c>
      <c r="O274" s="60">
        <v>29.54</v>
      </c>
      <c r="P274" s="33">
        <f t="shared" si="39"/>
        <v>50730.388999999988</v>
      </c>
      <c r="Q274" s="33">
        <f t="shared" si="40"/>
        <v>34795.345600000001</v>
      </c>
      <c r="R274" s="33">
        <f t="shared" si="41"/>
        <v>29470.015000000003</v>
      </c>
      <c r="S274" s="33">
        <f t="shared" si="42"/>
        <v>29470.015000000003</v>
      </c>
      <c r="T274" s="33">
        <f t="shared" si="43"/>
        <v>144465.76459999999</v>
      </c>
      <c r="U274" s="52"/>
      <c r="V274" s="52"/>
      <c r="W274" s="52"/>
      <c r="X274" s="92">
        <f t="shared" si="45"/>
        <v>107.80330358838049</v>
      </c>
      <c r="Y274" s="93">
        <f t="shared" si="46"/>
        <v>104.01408450704226</v>
      </c>
      <c r="Z274" s="15"/>
      <c r="AC274" s="97">
        <f t="shared" si="44"/>
        <v>-1.4084507042255723E-2</v>
      </c>
    </row>
    <row r="275" spans="1:29" s="3" customFormat="1" ht="85.5" customHeight="1">
      <c r="A275" s="38" t="s">
        <v>167</v>
      </c>
      <c r="B275" s="48" t="s">
        <v>168</v>
      </c>
      <c r="C275" s="49" t="s">
        <v>158</v>
      </c>
      <c r="D275" s="38" t="s">
        <v>355</v>
      </c>
      <c r="E275" s="13" t="s">
        <v>272</v>
      </c>
      <c r="F275" s="13"/>
      <c r="G275" s="36">
        <v>2857.25</v>
      </c>
      <c r="H275" s="36">
        <v>2616.5</v>
      </c>
      <c r="I275" s="36">
        <v>1799.3999999999999</v>
      </c>
      <c r="J275" s="36">
        <v>1883.5</v>
      </c>
      <c r="K275" s="32">
        <f t="shared" ref="K275:K307" si="49">G275+H275+I275+J275</f>
        <v>9156.65</v>
      </c>
      <c r="L275" s="103">
        <v>190.65</v>
      </c>
      <c r="M275" s="60">
        <v>190.65</v>
      </c>
      <c r="N275" s="103">
        <v>26.7285</v>
      </c>
      <c r="O275" s="60">
        <v>27.797640000000001</v>
      </c>
      <c r="P275" s="33">
        <f t="shared" ref="P275:P307" si="50">G275*(L275-N275)</f>
        <v>468364.70587500004</v>
      </c>
      <c r="Q275" s="33">
        <f t="shared" ref="Q275:Q307" si="51">(L275-N275)*H275</f>
        <v>428900.60475</v>
      </c>
      <c r="R275" s="33">
        <f t="shared" ref="R275:R307" si="52">(M275-O275)*I275</f>
        <v>293036.53658399999</v>
      </c>
      <c r="S275" s="33">
        <f t="shared" ref="S275:S307" si="53">(M275-O275)*J275</f>
        <v>306732.42006000003</v>
      </c>
      <c r="T275" s="33">
        <f t="shared" ref="T275:T307" si="54">P275+Q275+R275+S275</f>
        <v>1497034.2672689999</v>
      </c>
      <c r="U275" s="52"/>
      <c r="V275" s="52"/>
      <c r="W275" s="52"/>
      <c r="X275" s="92">
        <f t="shared" si="45"/>
        <v>100</v>
      </c>
      <c r="Y275" s="93">
        <f t="shared" si="46"/>
        <v>104</v>
      </c>
      <c r="Z275" s="15"/>
      <c r="AC275" s="97">
        <f t="shared" ref="AC275:AC338" si="55">104-Y275</f>
        <v>0</v>
      </c>
    </row>
    <row r="276" spans="1:29" s="3" customFormat="1" ht="85.5" customHeight="1">
      <c r="A276" s="38" t="s">
        <v>170</v>
      </c>
      <c r="B276" s="48" t="s">
        <v>171</v>
      </c>
      <c r="C276" s="49" t="s">
        <v>158</v>
      </c>
      <c r="D276" s="38" t="s">
        <v>169</v>
      </c>
      <c r="E276" s="13" t="s">
        <v>272</v>
      </c>
      <c r="F276" s="13"/>
      <c r="G276" s="36">
        <v>31239.52</v>
      </c>
      <c r="H276" s="36">
        <v>31083.599999999999</v>
      </c>
      <c r="I276" s="36">
        <v>32016.73</v>
      </c>
      <c r="J276" s="36">
        <v>30266.53</v>
      </c>
      <c r="K276" s="32">
        <f t="shared" si="49"/>
        <v>124606.37999999999</v>
      </c>
      <c r="L276" s="103">
        <v>87.41</v>
      </c>
      <c r="M276" s="60">
        <v>97.41</v>
      </c>
      <c r="N276" s="103">
        <v>30.599583333333332</v>
      </c>
      <c r="O276" s="60">
        <v>31.823566666666665</v>
      </c>
      <c r="P276" s="33">
        <f t="shared" si="50"/>
        <v>1774730.1476666667</v>
      </c>
      <c r="Q276" s="33">
        <f t="shared" si="51"/>
        <v>1765872.2675000001</v>
      </c>
      <c r="R276" s="33">
        <f t="shared" si="52"/>
        <v>2099863.1276963335</v>
      </c>
      <c r="S276" s="33">
        <f t="shared" si="53"/>
        <v>1985073.7520763332</v>
      </c>
      <c r="T276" s="33">
        <f t="shared" si="54"/>
        <v>7625539.2949393336</v>
      </c>
      <c r="U276" s="52"/>
      <c r="V276" s="52"/>
      <c r="W276" s="52"/>
      <c r="X276" s="92">
        <f t="shared" si="45"/>
        <v>111.44033863402356</v>
      </c>
      <c r="Y276" s="93">
        <f t="shared" si="46"/>
        <v>104</v>
      </c>
      <c r="Z276" s="15"/>
      <c r="AC276" s="97">
        <f t="shared" si="55"/>
        <v>0</v>
      </c>
    </row>
    <row r="277" spans="1:29" s="3" customFormat="1" ht="85.5" customHeight="1">
      <c r="A277" s="38" t="s">
        <v>172</v>
      </c>
      <c r="B277" s="48" t="s">
        <v>173</v>
      </c>
      <c r="C277" s="49" t="s">
        <v>158</v>
      </c>
      <c r="D277" s="38" t="s">
        <v>356</v>
      </c>
      <c r="E277" s="13" t="s">
        <v>272</v>
      </c>
      <c r="F277" s="13"/>
      <c r="G277" s="36">
        <v>3242.09</v>
      </c>
      <c r="H277" s="36">
        <v>3050.7299999999996</v>
      </c>
      <c r="I277" s="36">
        <v>3581.43</v>
      </c>
      <c r="J277" s="36">
        <v>3231.38</v>
      </c>
      <c r="K277" s="32">
        <f t="shared" si="49"/>
        <v>13105.630000000001</v>
      </c>
      <c r="L277" s="103">
        <v>114.56</v>
      </c>
      <c r="M277" s="60">
        <v>114.56</v>
      </c>
      <c r="N277" s="103">
        <v>30.9206</v>
      </c>
      <c r="O277" s="60">
        <v>32.157423999999999</v>
      </c>
      <c r="P277" s="33">
        <f t="shared" si="50"/>
        <v>271166.46234600001</v>
      </c>
      <c r="Q277" s="33">
        <f t="shared" si="51"/>
        <v>255161.22676199995</v>
      </c>
      <c r="R277" s="33">
        <f t="shared" si="52"/>
        <v>295119.05776368</v>
      </c>
      <c r="S277" s="33">
        <f t="shared" si="53"/>
        <v>266274.03603488003</v>
      </c>
      <c r="T277" s="33">
        <f t="shared" si="54"/>
        <v>1087720.78290656</v>
      </c>
      <c r="U277" s="52"/>
      <c r="V277" s="52"/>
      <c r="W277" s="52"/>
      <c r="X277" s="92">
        <f t="shared" si="45"/>
        <v>100</v>
      </c>
      <c r="Y277" s="93">
        <f t="shared" si="46"/>
        <v>104</v>
      </c>
      <c r="Z277" s="15"/>
      <c r="AC277" s="97">
        <f t="shared" si="55"/>
        <v>0</v>
      </c>
    </row>
    <row r="278" spans="1:29" s="3" customFormat="1" ht="85.5" customHeight="1">
      <c r="A278" s="38" t="s">
        <v>175</v>
      </c>
      <c r="B278" s="48" t="s">
        <v>176</v>
      </c>
      <c r="C278" s="49" t="s">
        <v>158</v>
      </c>
      <c r="D278" s="38" t="s">
        <v>357</v>
      </c>
      <c r="E278" s="13" t="s">
        <v>272</v>
      </c>
      <c r="F278" s="13"/>
      <c r="G278" s="36">
        <v>9556.23</v>
      </c>
      <c r="H278" s="36">
        <v>10390.76</v>
      </c>
      <c r="I278" s="36">
        <v>8791.7199999999993</v>
      </c>
      <c r="J278" s="36">
        <v>8822.9500000000007</v>
      </c>
      <c r="K278" s="32">
        <f t="shared" si="49"/>
        <v>37561.660000000003</v>
      </c>
      <c r="L278" s="103">
        <v>65.45</v>
      </c>
      <c r="M278" s="60">
        <v>81.58</v>
      </c>
      <c r="N278" s="103">
        <v>21.175000000000001</v>
      </c>
      <c r="O278" s="60">
        <v>22.022000000000002</v>
      </c>
      <c r="P278" s="33">
        <f t="shared" si="50"/>
        <v>423102.08325000003</v>
      </c>
      <c r="Q278" s="33">
        <f t="shared" si="51"/>
        <v>460050.89900000009</v>
      </c>
      <c r="R278" s="33">
        <f t="shared" si="52"/>
        <v>523617.25975999987</v>
      </c>
      <c r="S278" s="33">
        <f t="shared" si="53"/>
        <v>525477.2561</v>
      </c>
      <c r="T278" s="33">
        <f t="shared" si="54"/>
        <v>1932247.49811</v>
      </c>
      <c r="U278" s="52"/>
      <c r="V278" s="52"/>
      <c r="W278" s="52"/>
      <c r="X278" s="92">
        <f t="shared" si="45"/>
        <v>124.64476699770816</v>
      </c>
      <c r="Y278" s="93">
        <f t="shared" si="46"/>
        <v>104</v>
      </c>
      <c r="Z278" s="15"/>
      <c r="AC278" s="97">
        <f t="shared" si="55"/>
        <v>0</v>
      </c>
    </row>
    <row r="279" spans="1:29" s="3" customFormat="1" ht="106.5" customHeight="1">
      <c r="A279" s="38" t="s">
        <v>175</v>
      </c>
      <c r="B279" s="48" t="s">
        <v>176</v>
      </c>
      <c r="C279" s="49" t="s">
        <v>158</v>
      </c>
      <c r="D279" s="38" t="s">
        <v>358</v>
      </c>
      <c r="E279" s="13" t="s">
        <v>272</v>
      </c>
      <c r="F279" s="13"/>
      <c r="G279" s="36">
        <v>6456.2999999999993</v>
      </c>
      <c r="H279" s="36">
        <v>6214.4830000000002</v>
      </c>
      <c r="I279" s="36">
        <v>6128.0529999999999</v>
      </c>
      <c r="J279" s="36">
        <v>5821.9430000000002</v>
      </c>
      <c r="K279" s="32">
        <f t="shared" si="49"/>
        <v>24620.778999999999</v>
      </c>
      <c r="L279" s="103">
        <v>51.57</v>
      </c>
      <c r="M279" s="60">
        <v>59.86</v>
      </c>
      <c r="N279" s="103">
        <v>36.72</v>
      </c>
      <c r="O279" s="60">
        <v>38.188800000000001</v>
      </c>
      <c r="P279" s="33">
        <f t="shared" si="50"/>
        <v>95876.054999999993</v>
      </c>
      <c r="Q279" s="33">
        <f t="shared" si="51"/>
        <v>92285.072550000012</v>
      </c>
      <c r="R279" s="33">
        <f t="shared" si="52"/>
        <v>132802.2621736</v>
      </c>
      <c r="S279" s="33">
        <f t="shared" si="53"/>
        <v>126168.4911416</v>
      </c>
      <c r="T279" s="33">
        <f t="shared" si="54"/>
        <v>447131.88086520002</v>
      </c>
      <c r="U279" s="52"/>
      <c r="V279" s="52"/>
      <c r="W279" s="52"/>
      <c r="X279" s="92">
        <f t="shared" si="45"/>
        <v>116.07523754120612</v>
      </c>
      <c r="Y279" s="93">
        <f t="shared" si="46"/>
        <v>104</v>
      </c>
      <c r="Z279" s="15"/>
      <c r="AC279" s="97">
        <f t="shared" si="55"/>
        <v>0</v>
      </c>
    </row>
    <row r="280" spans="1:29" s="3" customFormat="1" ht="106.5" customHeight="1">
      <c r="A280" s="38" t="s">
        <v>175</v>
      </c>
      <c r="B280" s="48" t="s">
        <v>176</v>
      </c>
      <c r="C280" s="49" t="s">
        <v>158</v>
      </c>
      <c r="D280" s="38" t="s">
        <v>359</v>
      </c>
      <c r="E280" s="13" t="s">
        <v>272</v>
      </c>
      <c r="F280" s="13"/>
      <c r="G280" s="36">
        <v>3918.0599999999995</v>
      </c>
      <c r="H280" s="36">
        <v>4004.08</v>
      </c>
      <c r="I280" s="36">
        <v>4136.45</v>
      </c>
      <c r="J280" s="36">
        <v>4037.53</v>
      </c>
      <c r="K280" s="32">
        <f t="shared" si="49"/>
        <v>16096.12</v>
      </c>
      <c r="L280" s="103">
        <v>83.44</v>
      </c>
      <c r="M280" s="60">
        <v>93.45</v>
      </c>
      <c r="N280" s="103">
        <v>32</v>
      </c>
      <c r="O280" s="60">
        <v>33.28</v>
      </c>
      <c r="P280" s="33">
        <f t="shared" si="50"/>
        <v>201545.00639999995</v>
      </c>
      <c r="Q280" s="33">
        <f t="shared" si="51"/>
        <v>205969.87519999998</v>
      </c>
      <c r="R280" s="33">
        <f t="shared" si="52"/>
        <v>248890.19649999999</v>
      </c>
      <c r="S280" s="33">
        <f t="shared" si="53"/>
        <v>242938.18010000003</v>
      </c>
      <c r="T280" s="33">
        <f t="shared" si="54"/>
        <v>899343.25819999992</v>
      </c>
      <c r="U280" s="52"/>
      <c r="V280" s="52"/>
      <c r="W280" s="52"/>
      <c r="X280" s="92">
        <f t="shared" si="45"/>
        <v>111.99664429530203</v>
      </c>
      <c r="Y280" s="93">
        <f t="shared" si="46"/>
        <v>104</v>
      </c>
      <c r="Z280" s="15"/>
      <c r="AC280" s="97">
        <f t="shared" si="55"/>
        <v>0</v>
      </c>
    </row>
    <row r="281" spans="1:29" s="3" customFormat="1" ht="106.5" customHeight="1">
      <c r="A281" s="38" t="s">
        <v>175</v>
      </c>
      <c r="B281" s="48" t="s">
        <v>176</v>
      </c>
      <c r="C281" s="49" t="s">
        <v>158</v>
      </c>
      <c r="D281" s="38" t="s">
        <v>360</v>
      </c>
      <c r="E281" s="13" t="s">
        <v>272</v>
      </c>
      <c r="F281" s="13"/>
      <c r="G281" s="36">
        <v>517.27</v>
      </c>
      <c r="H281" s="36">
        <v>548.75</v>
      </c>
      <c r="I281" s="36">
        <v>610.91999999999996</v>
      </c>
      <c r="J281" s="36">
        <v>532.41</v>
      </c>
      <c r="K281" s="32">
        <f t="shared" si="49"/>
        <v>2209.35</v>
      </c>
      <c r="L281" s="103">
        <v>283.08999999999997</v>
      </c>
      <c r="M281" s="60">
        <v>330.81</v>
      </c>
      <c r="N281" s="103">
        <v>36.72</v>
      </c>
      <c r="O281" s="60">
        <v>38.188800000000001</v>
      </c>
      <c r="P281" s="33">
        <f t="shared" si="50"/>
        <v>127439.80989999998</v>
      </c>
      <c r="Q281" s="33">
        <f t="shared" si="51"/>
        <v>135195.53749999998</v>
      </c>
      <c r="R281" s="33">
        <f t="shared" si="52"/>
        <v>178768.14350399998</v>
      </c>
      <c r="S281" s="33">
        <f t="shared" si="53"/>
        <v>155794.45309199998</v>
      </c>
      <c r="T281" s="33">
        <f t="shared" si="54"/>
        <v>597197.94399599987</v>
      </c>
      <c r="U281" s="52"/>
      <c r="V281" s="52"/>
      <c r="W281" s="52"/>
      <c r="X281" s="92">
        <f t="shared" si="45"/>
        <v>116.85682998339753</v>
      </c>
      <c r="Y281" s="93">
        <f t="shared" si="46"/>
        <v>104</v>
      </c>
      <c r="Z281" s="15"/>
      <c r="AC281" s="97">
        <f t="shared" si="55"/>
        <v>0</v>
      </c>
    </row>
    <row r="282" spans="1:29" s="3" customFormat="1" ht="106.5" customHeight="1">
      <c r="A282" s="38" t="s">
        <v>167</v>
      </c>
      <c r="B282" s="48" t="s">
        <v>168</v>
      </c>
      <c r="C282" s="49" t="s">
        <v>158</v>
      </c>
      <c r="D282" s="38" t="s">
        <v>361</v>
      </c>
      <c r="E282" s="13" t="s">
        <v>272</v>
      </c>
      <c r="F282" s="13"/>
      <c r="G282" s="36">
        <v>51328.31</v>
      </c>
      <c r="H282" s="36">
        <v>51153.140000000007</v>
      </c>
      <c r="I282" s="36">
        <v>49462.65</v>
      </c>
      <c r="J282" s="36">
        <v>48302.78</v>
      </c>
      <c r="K282" s="32">
        <f t="shared" si="49"/>
        <v>200246.88</v>
      </c>
      <c r="L282" s="103">
        <v>32.01</v>
      </c>
      <c r="M282" s="60">
        <v>33.386530200000003</v>
      </c>
      <c r="N282" s="103">
        <v>22</v>
      </c>
      <c r="O282" s="60">
        <v>22.880000000000003</v>
      </c>
      <c r="P282" s="33">
        <f t="shared" si="50"/>
        <v>513796.38309999986</v>
      </c>
      <c r="Q282" s="33">
        <f t="shared" si="51"/>
        <v>512042.93139999994</v>
      </c>
      <c r="R282" s="33">
        <f t="shared" si="52"/>
        <v>519680.82599703001</v>
      </c>
      <c r="S282" s="33">
        <f t="shared" si="53"/>
        <v>507494.616813956</v>
      </c>
      <c r="T282" s="33">
        <f t="shared" si="54"/>
        <v>2053014.7573109858</v>
      </c>
      <c r="U282" s="52"/>
      <c r="V282" s="52"/>
      <c r="W282" s="52"/>
      <c r="X282" s="92">
        <f t="shared" si="45"/>
        <v>104.30031302717902</v>
      </c>
      <c r="Y282" s="93">
        <f t="shared" si="46"/>
        <v>104</v>
      </c>
      <c r="Z282" s="15"/>
      <c r="AC282" s="97">
        <f t="shared" si="55"/>
        <v>0</v>
      </c>
    </row>
    <row r="283" spans="1:29" s="3" customFormat="1" ht="106.5" customHeight="1">
      <c r="A283" s="38" t="s">
        <v>184</v>
      </c>
      <c r="B283" s="48" t="s">
        <v>185</v>
      </c>
      <c r="C283" s="49" t="s">
        <v>158</v>
      </c>
      <c r="D283" s="38" t="s">
        <v>174</v>
      </c>
      <c r="E283" s="13" t="s">
        <v>272</v>
      </c>
      <c r="F283" s="13"/>
      <c r="G283" s="36">
        <v>3048.0010000000002</v>
      </c>
      <c r="H283" s="36">
        <v>3228.3460000000005</v>
      </c>
      <c r="I283" s="36">
        <v>3405.0259999999998</v>
      </c>
      <c r="J283" s="36">
        <v>2723.7809999999999</v>
      </c>
      <c r="K283" s="32">
        <f t="shared" si="49"/>
        <v>12405.153999999999</v>
      </c>
      <c r="L283" s="103">
        <v>143.33000000000001</v>
      </c>
      <c r="M283" s="60">
        <v>143.33000000000001</v>
      </c>
      <c r="N283" s="103">
        <v>23.4</v>
      </c>
      <c r="O283" s="60">
        <v>24.335999999999999</v>
      </c>
      <c r="P283" s="33">
        <f t="shared" si="50"/>
        <v>365546.75993000006</v>
      </c>
      <c r="Q283" s="33">
        <f t="shared" si="51"/>
        <v>387175.53578000009</v>
      </c>
      <c r="R283" s="33">
        <f t="shared" si="52"/>
        <v>405177.66384400002</v>
      </c>
      <c r="S283" s="33">
        <f t="shared" si="53"/>
        <v>324113.59631400002</v>
      </c>
      <c r="T283" s="33">
        <f t="shared" si="54"/>
        <v>1482013.5558680003</v>
      </c>
      <c r="U283" s="52"/>
      <c r="V283" s="52"/>
      <c r="W283" s="52"/>
      <c r="X283" s="92">
        <f t="shared" si="45"/>
        <v>100</v>
      </c>
      <c r="Y283" s="93">
        <f t="shared" si="46"/>
        <v>104</v>
      </c>
      <c r="Z283" s="15"/>
      <c r="AC283" s="97">
        <f t="shared" si="55"/>
        <v>0</v>
      </c>
    </row>
    <row r="284" spans="1:29" s="3" customFormat="1" ht="106.5" customHeight="1">
      <c r="A284" s="38" t="s">
        <v>186</v>
      </c>
      <c r="B284" s="48" t="s">
        <v>187</v>
      </c>
      <c r="C284" s="49" t="s">
        <v>158</v>
      </c>
      <c r="D284" s="38" t="s">
        <v>363</v>
      </c>
      <c r="E284" s="13" t="s">
        <v>272</v>
      </c>
      <c r="F284" s="13"/>
      <c r="G284" s="36">
        <v>22636.37</v>
      </c>
      <c r="H284" s="36">
        <v>23165.16</v>
      </c>
      <c r="I284" s="36">
        <v>20523.47</v>
      </c>
      <c r="J284" s="36">
        <v>19624.48</v>
      </c>
      <c r="K284" s="32">
        <f t="shared" si="49"/>
        <v>85949.48</v>
      </c>
      <c r="L284" s="103">
        <v>141.71</v>
      </c>
      <c r="M284" s="60">
        <v>141.71</v>
      </c>
      <c r="N284" s="103">
        <v>31.816700000000001</v>
      </c>
      <c r="O284" s="60">
        <v>33.089368</v>
      </c>
      <c r="P284" s="33">
        <f t="shared" si="50"/>
        <v>2487585.3993210001</v>
      </c>
      <c r="Q284" s="33">
        <f t="shared" si="51"/>
        <v>2545695.8774280003</v>
      </c>
      <c r="R284" s="33">
        <f t="shared" si="52"/>
        <v>2229272.2822330403</v>
      </c>
      <c r="S284" s="33">
        <f t="shared" si="53"/>
        <v>2131623.4202713598</v>
      </c>
      <c r="T284" s="33">
        <f t="shared" si="54"/>
        <v>9394176.9792534001</v>
      </c>
      <c r="U284" s="52"/>
      <c r="V284" s="52"/>
      <c r="W284" s="52"/>
      <c r="X284" s="92">
        <f t="shared" si="45"/>
        <v>100</v>
      </c>
      <c r="Y284" s="93">
        <f t="shared" si="46"/>
        <v>104</v>
      </c>
      <c r="Z284" s="15"/>
      <c r="AC284" s="97">
        <f t="shared" si="55"/>
        <v>0</v>
      </c>
    </row>
    <row r="285" spans="1:29" s="3" customFormat="1" ht="106.5" customHeight="1">
      <c r="A285" s="38" t="s">
        <v>188</v>
      </c>
      <c r="B285" s="48" t="s">
        <v>189</v>
      </c>
      <c r="C285" s="49" t="s">
        <v>158</v>
      </c>
      <c r="D285" s="38" t="s">
        <v>364</v>
      </c>
      <c r="E285" s="13" t="s">
        <v>272</v>
      </c>
      <c r="F285" s="13" t="s">
        <v>383</v>
      </c>
      <c r="G285" s="36">
        <v>13407.18</v>
      </c>
      <c r="H285" s="36">
        <v>14299.876</v>
      </c>
      <c r="I285" s="36">
        <v>14299.876</v>
      </c>
      <c r="J285" s="36">
        <v>13407.18</v>
      </c>
      <c r="K285" s="32">
        <f t="shared" si="49"/>
        <v>55414.112000000001</v>
      </c>
      <c r="L285" s="103">
        <v>65.27</v>
      </c>
      <c r="M285" s="60">
        <v>72.84</v>
      </c>
      <c r="N285" s="103">
        <v>29.5</v>
      </c>
      <c r="O285" s="60">
        <v>30.68</v>
      </c>
      <c r="P285" s="33">
        <f t="shared" si="50"/>
        <v>479574.82859999995</v>
      </c>
      <c r="Q285" s="33">
        <f t="shared" si="51"/>
        <v>511506.56451999996</v>
      </c>
      <c r="R285" s="33">
        <f t="shared" si="52"/>
        <v>602882.77216000005</v>
      </c>
      <c r="S285" s="33">
        <f t="shared" si="53"/>
        <v>565246.70880000002</v>
      </c>
      <c r="T285" s="33">
        <f t="shared" si="54"/>
        <v>2159210.87408</v>
      </c>
      <c r="U285" s="52"/>
      <c r="V285" s="52"/>
      <c r="W285" s="52"/>
      <c r="X285" s="92">
        <f t="shared" si="45"/>
        <v>111.59797763137738</v>
      </c>
      <c r="Y285" s="93">
        <f t="shared" si="46"/>
        <v>104</v>
      </c>
      <c r="Z285" s="15"/>
      <c r="AC285" s="97">
        <f t="shared" si="55"/>
        <v>0</v>
      </c>
    </row>
    <row r="286" spans="1:29" s="3" customFormat="1" ht="48.75" customHeight="1">
      <c r="A286" s="38" t="s">
        <v>191</v>
      </c>
      <c r="B286" s="48" t="s">
        <v>192</v>
      </c>
      <c r="C286" s="49" t="s">
        <v>158</v>
      </c>
      <c r="D286" s="38" t="s">
        <v>190</v>
      </c>
      <c r="E286" s="13" t="s">
        <v>272</v>
      </c>
      <c r="F286" s="13"/>
      <c r="G286" s="36">
        <v>5309.9539999999997</v>
      </c>
      <c r="H286" s="36">
        <v>5176.5859999999993</v>
      </c>
      <c r="I286" s="36">
        <v>6988.0330000000004</v>
      </c>
      <c r="J286" s="36">
        <v>4654.4759999999997</v>
      </c>
      <c r="K286" s="32">
        <f t="shared" si="49"/>
        <v>22129.048999999999</v>
      </c>
      <c r="L286" s="103">
        <v>53.09</v>
      </c>
      <c r="M286" s="60">
        <v>54.59196</v>
      </c>
      <c r="N286" s="103">
        <v>43.3</v>
      </c>
      <c r="O286" s="60">
        <v>45.031999999999996</v>
      </c>
      <c r="P286" s="33">
        <f t="shared" si="50"/>
        <v>51984.449660000028</v>
      </c>
      <c r="Q286" s="33">
        <f t="shared" si="51"/>
        <v>50678.776940000025</v>
      </c>
      <c r="R286" s="33">
        <f t="shared" si="52"/>
        <v>66805.315958680032</v>
      </c>
      <c r="S286" s="33">
        <f t="shared" si="53"/>
        <v>44496.604380960016</v>
      </c>
      <c r="T286" s="33">
        <f t="shared" si="54"/>
        <v>213965.14693964011</v>
      </c>
      <c r="U286" s="52"/>
      <c r="V286" s="52"/>
      <c r="W286" s="52"/>
      <c r="X286" s="92">
        <f t="shared" si="45"/>
        <v>102.82908268977209</v>
      </c>
      <c r="Y286" s="93">
        <f t="shared" si="46"/>
        <v>104</v>
      </c>
      <c r="Z286" s="15"/>
      <c r="AC286" s="97">
        <f t="shared" si="55"/>
        <v>0</v>
      </c>
    </row>
    <row r="287" spans="1:29" s="3" customFormat="1" ht="83.25" customHeight="1">
      <c r="A287" s="38" t="s">
        <v>193</v>
      </c>
      <c r="B287" s="48" t="s">
        <v>194</v>
      </c>
      <c r="C287" s="49" t="s">
        <v>158</v>
      </c>
      <c r="D287" s="38" t="s">
        <v>365</v>
      </c>
      <c r="E287" s="13" t="s">
        <v>272</v>
      </c>
      <c r="F287" s="13" t="s">
        <v>295</v>
      </c>
      <c r="G287" s="36">
        <v>12612.15</v>
      </c>
      <c r="H287" s="36">
        <v>14271.84</v>
      </c>
      <c r="I287" s="36">
        <v>13362.762000000001</v>
      </c>
      <c r="J287" s="36">
        <v>13990.294</v>
      </c>
      <c r="K287" s="32">
        <f t="shared" si="49"/>
        <v>54237.046000000002</v>
      </c>
      <c r="L287" s="103">
        <v>40.9</v>
      </c>
      <c r="M287" s="60">
        <v>40.9</v>
      </c>
      <c r="N287" s="103">
        <v>19</v>
      </c>
      <c r="O287" s="60">
        <v>19.760000000000002</v>
      </c>
      <c r="P287" s="33">
        <f t="shared" si="50"/>
        <v>276206.08499999996</v>
      </c>
      <c r="Q287" s="33">
        <f t="shared" si="51"/>
        <v>312553.29599999997</v>
      </c>
      <c r="R287" s="33">
        <f t="shared" si="52"/>
        <v>282488.78868</v>
      </c>
      <c r="S287" s="33">
        <f t="shared" si="53"/>
        <v>295754.81515999994</v>
      </c>
      <c r="T287" s="33">
        <f t="shared" si="54"/>
        <v>1167002.9848399998</v>
      </c>
      <c r="U287" s="52"/>
      <c r="V287" s="52"/>
      <c r="W287" s="52"/>
      <c r="X287" s="92">
        <f t="shared" si="45"/>
        <v>100</v>
      </c>
      <c r="Y287" s="93">
        <f t="shared" si="46"/>
        <v>104</v>
      </c>
      <c r="Z287" s="15"/>
      <c r="AC287" s="97">
        <f t="shared" si="55"/>
        <v>0</v>
      </c>
    </row>
    <row r="288" spans="1:29" s="3" customFormat="1" ht="10.5" customHeight="1">
      <c r="A288" s="38"/>
      <c r="B288" s="48"/>
      <c r="C288" s="49"/>
      <c r="D288" s="38"/>
      <c r="E288" s="13"/>
      <c r="F288" s="13"/>
      <c r="G288" s="36"/>
      <c r="H288" s="57"/>
      <c r="I288" s="57"/>
      <c r="J288" s="57"/>
      <c r="K288" s="32"/>
      <c r="L288" s="103"/>
      <c r="M288" s="60"/>
      <c r="N288" s="103"/>
      <c r="O288" s="60"/>
      <c r="P288" s="33"/>
      <c r="Q288" s="33"/>
      <c r="R288" s="33"/>
      <c r="S288" s="33"/>
      <c r="T288" s="33"/>
      <c r="U288" s="52"/>
      <c r="V288" s="52"/>
      <c r="W288" s="52"/>
      <c r="X288" s="92" t="e">
        <f t="shared" si="45"/>
        <v>#DIV/0!</v>
      </c>
      <c r="Y288" s="93" t="e">
        <f t="shared" si="46"/>
        <v>#DIV/0!</v>
      </c>
      <c r="Z288" s="15"/>
      <c r="AC288" s="97" t="e">
        <f t="shared" si="55"/>
        <v>#DIV/0!</v>
      </c>
    </row>
    <row r="289" spans="1:29" s="3" customFormat="1" ht="41.25" customHeight="1">
      <c r="A289" s="38">
        <v>2902060361</v>
      </c>
      <c r="B289" s="48" t="s">
        <v>324</v>
      </c>
      <c r="C289" s="49" t="s">
        <v>323</v>
      </c>
      <c r="D289" s="38"/>
      <c r="E289" s="13" t="s">
        <v>272</v>
      </c>
      <c r="F289" s="13" t="s">
        <v>325</v>
      </c>
      <c r="G289" s="36">
        <v>423046.32300000003</v>
      </c>
      <c r="H289" s="36">
        <v>408044.73500000004</v>
      </c>
      <c r="I289" s="36">
        <v>381465.18800000002</v>
      </c>
      <c r="J289" s="36">
        <v>410406.63</v>
      </c>
      <c r="K289" s="32">
        <f t="shared" si="49"/>
        <v>1622962.8760000002</v>
      </c>
      <c r="L289" s="103">
        <v>35.369999999999997</v>
      </c>
      <c r="M289" s="60">
        <v>36.913229999999992</v>
      </c>
      <c r="N289" s="103">
        <v>27.5</v>
      </c>
      <c r="O289" s="60">
        <v>28.596619999999998</v>
      </c>
      <c r="P289" s="33">
        <f t="shared" si="50"/>
        <v>3329374.5620099991</v>
      </c>
      <c r="Q289" s="33">
        <f t="shared" si="51"/>
        <v>3211312.0644499995</v>
      </c>
      <c r="R289" s="33">
        <f t="shared" si="52"/>
        <v>3172497.1971726776</v>
      </c>
      <c r="S289" s="33">
        <f t="shared" si="53"/>
        <v>3413191.8831242975</v>
      </c>
      <c r="T289" s="33">
        <f t="shared" si="54"/>
        <v>13126375.706756974</v>
      </c>
      <c r="U289" s="52"/>
      <c r="V289" s="52"/>
      <c r="W289" s="52"/>
      <c r="X289" s="92">
        <f t="shared" si="45"/>
        <v>104.36310432569972</v>
      </c>
      <c r="Y289" s="93">
        <f t="shared" si="46"/>
        <v>103.98770909090909</v>
      </c>
      <c r="Z289" s="15"/>
      <c r="AC289" s="97">
        <f t="shared" si="55"/>
        <v>1.2290909090907576E-2</v>
      </c>
    </row>
    <row r="290" spans="1:29" s="3" customFormat="1" ht="41.25" customHeight="1">
      <c r="A290" s="38">
        <v>2902059091</v>
      </c>
      <c r="B290" s="48" t="s">
        <v>404</v>
      </c>
      <c r="C290" s="49" t="s">
        <v>323</v>
      </c>
      <c r="D290" s="38"/>
      <c r="E290" s="13" t="s">
        <v>272</v>
      </c>
      <c r="F290" s="13"/>
      <c r="G290" s="36">
        <v>0</v>
      </c>
      <c r="H290" s="36">
        <v>0</v>
      </c>
      <c r="I290" s="36">
        <v>1883289.5</v>
      </c>
      <c r="J290" s="36">
        <v>1883289.5</v>
      </c>
      <c r="K290" s="32">
        <f t="shared" si="49"/>
        <v>3766579</v>
      </c>
      <c r="L290" s="103">
        <v>27.5</v>
      </c>
      <c r="M290" s="60">
        <v>30.12</v>
      </c>
      <c r="N290" s="103">
        <v>27.5</v>
      </c>
      <c r="O290" s="60">
        <v>28.6</v>
      </c>
      <c r="P290" s="33">
        <f t="shared" si="50"/>
        <v>0</v>
      </c>
      <c r="Q290" s="33">
        <f t="shared" si="51"/>
        <v>0</v>
      </c>
      <c r="R290" s="33">
        <f t="shared" si="52"/>
        <v>2862600.0399999991</v>
      </c>
      <c r="S290" s="33">
        <f t="shared" si="53"/>
        <v>2862600.0399999991</v>
      </c>
      <c r="T290" s="33">
        <f t="shared" si="54"/>
        <v>5725200.0799999982</v>
      </c>
      <c r="U290" s="52"/>
      <c r="V290" s="52"/>
      <c r="W290" s="52"/>
      <c r="X290" s="92">
        <f t="shared" si="45"/>
        <v>109.52727272727275</v>
      </c>
      <c r="Y290" s="93">
        <f t="shared" si="46"/>
        <v>104</v>
      </c>
      <c r="Z290" s="15"/>
      <c r="AC290" s="97">
        <f t="shared" si="55"/>
        <v>0</v>
      </c>
    </row>
    <row r="291" spans="1:29" s="3" customFormat="1" ht="24" customHeight="1">
      <c r="A291" s="38"/>
      <c r="B291" s="48"/>
      <c r="C291" s="49"/>
      <c r="D291" s="38"/>
      <c r="E291" s="13"/>
      <c r="F291" s="13"/>
      <c r="G291" s="36"/>
      <c r="H291" s="36"/>
      <c r="I291" s="57"/>
      <c r="J291" s="57"/>
      <c r="K291" s="32"/>
      <c r="L291" s="103"/>
      <c r="M291" s="60"/>
      <c r="N291" s="103"/>
      <c r="O291" s="60"/>
      <c r="P291" s="33"/>
      <c r="Q291" s="33"/>
      <c r="R291" s="33"/>
      <c r="S291" s="33"/>
      <c r="T291" s="33"/>
      <c r="U291" s="52"/>
      <c r="V291" s="52"/>
      <c r="W291" s="52"/>
      <c r="X291" s="92" t="e">
        <f t="shared" si="45"/>
        <v>#DIV/0!</v>
      </c>
      <c r="Y291" s="93" t="e">
        <f t="shared" si="46"/>
        <v>#DIV/0!</v>
      </c>
      <c r="Z291" s="15"/>
      <c r="AC291" s="97" t="e">
        <f t="shared" si="55"/>
        <v>#DIV/0!</v>
      </c>
    </row>
    <row r="292" spans="1:29" s="3" customFormat="1" ht="41.25" customHeight="1">
      <c r="A292" s="38" t="s">
        <v>197</v>
      </c>
      <c r="B292" s="48" t="s">
        <v>198</v>
      </c>
      <c r="C292" s="49" t="s">
        <v>195</v>
      </c>
      <c r="D292" s="38" t="s">
        <v>196</v>
      </c>
      <c r="E292" s="13" t="s">
        <v>272</v>
      </c>
      <c r="F292" s="13"/>
      <c r="G292" s="36">
        <v>3172.9730000000004</v>
      </c>
      <c r="H292" s="36">
        <v>1908.058</v>
      </c>
      <c r="I292" s="36">
        <v>3982.261</v>
      </c>
      <c r="J292" s="36">
        <v>2825.09</v>
      </c>
      <c r="K292" s="32">
        <f t="shared" si="49"/>
        <v>11888.382000000001</v>
      </c>
      <c r="L292" s="103">
        <v>78.84</v>
      </c>
      <c r="M292" s="60">
        <v>84.989519999999999</v>
      </c>
      <c r="N292" s="103">
        <v>38</v>
      </c>
      <c r="O292" s="60">
        <v>39.520000000000003</v>
      </c>
      <c r="P292" s="33">
        <f t="shared" si="50"/>
        <v>129584.21732000003</v>
      </c>
      <c r="Q292" s="33">
        <f t="shared" si="51"/>
        <v>77925.08872</v>
      </c>
      <c r="R292" s="33">
        <f t="shared" si="52"/>
        <v>181071.49618471999</v>
      </c>
      <c r="S292" s="33">
        <f t="shared" si="53"/>
        <v>128455.4862568</v>
      </c>
      <c r="T292" s="33">
        <f t="shared" si="54"/>
        <v>517036.28848152002</v>
      </c>
      <c r="U292" s="52"/>
      <c r="V292" s="52"/>
      <c r="W292" s="52"/>
      <c r="X292" s="92">
        <f t="shared" ref="X292:X338" si="56">M292/L292*100</f>
        <v>107.79999999999998</v>
      </c>
      <c r="Y292" s="93">
        <f t="shared" ref="Y292:Y338" si="57">O292/N292*100</f>
        <v>104</v>
      </c>
      <c r="Z292" s="15"/>
      <c r="AC292" s="97">
        <f t="shared" si="55"/>
        <v>0</v>
      </c>
    </row>
    <row r="293" spans="1:29" s="3" customFormat="1" ht="54.75" customHeight="1">
      <c r="A293" s="38" t="s">
        <v>52</v>
      </c>
      <c r="B293" s="48" t="s">
        <v>53</v>
      </c>
      <c r="C293" s="49" t="s">
        <v>195</v>
      </c>
      <c r="D293" s="38" t="s">
        <v>199</v>
      </c>
      <c r="E293" s="13" t="s">
        <v>272</v>
      </c>
      <c r="F293" s="13"/>
      <c r="G293" s="36">
        <v>67329.45</v>
      </c>
      <c r="H293" s="36">
        <v>62420.950000000004</v>
      </c>
      <c r="I293" s="36">
        <v>60204.35</v>
      </c>
      <c r="J293" s="36">
        <v>63352.68</v>
      </c>
      <c r="K293" s="32">
        <f t="shared" si="49"/>
        <v>253307.43</v>
      </c>
      <c r="L293" s="103">
        <v>66.52</v>
      </c>
      <c r="M293" s="60">
        <v>71.708559999999991</v>
      </c>
      <c r="N293" s="103">
        <v>32.32</v>
      </c>
      <c r="O293" s="60">
        <v>33.6128</v>
      </c>
      <c r="P293" s="33">
        <f t="shared" si="50"/>
        <v>2302667.1899999995</v>
      </c>
      <c r="Q293" s="33">
        <f t="shared" si="51"/>
        <v>2134796.4899999998</v>
      </c>
      <c r="R293" s="33">
        <f t="shared" si="52"/>
        <v>2293530.4685559995</v>
      </c>
      <c r="S293" s="33">
        <f t="shared" si="53"/>
        <v>2413468.4926367993</v>
      </c>
      <c r="T293" s="33">
        <f t="shared" si="54"/>
        <v>9144462.6411927994</v>
      </c>
      <c r="U293" s="52"/>
      <c r="V293" s="52"/>
      <c r="W293" s="52"/>
      <c r="X293" s="92">
        <f t="shared" si="56"/>
        <v>107.79999999999998</v>
      </c>
      <c r="Y293" s="93">
        <f t="shared" si="57"/>
        <v>104</v>
      </c>
      <c r="Z293" s="15"/>
      <c r="AC293" s="97">
        <f t="shared" si="55"/>
        <v>0</v>
      </c>
    </row>
    <row r="294" spans="1:29" s="3" customFormat="1" ht="41.25" customHeight="1">
      <c r="A294" s="38" t="s">
        <v>210</v>
      </c>
      <c r="B294" s="48" t="s">
        <v>211</v>
      </c>
      <c r="C294" s="49" t="s">
        <v>195</v>
      </c>
      <c r="D294" s="38" t="s">
        <v>209</v>
      </c>
      <c r="E294" s="13" t="s">
        <v>272</v>
      </c>
      <c r="F294" s="13"/>
      <c r="G294" s="36">
        <v>5788.7800000000007</v>
      </c>
      <c r="H294" s="36">
        <v>5444.6360000000004</v>
      </c>
      <c r="I294" s="36">
        <v>5912.4709999999995</v>
      </c>
      <c r="J294" s="36">
        <v>5636.9250000000002</v>
      </c>
      <c r="K294" s="32">
        <f t="shared" si="49"/>
        <v>22782.812000000002</v>
      </c>
      <c r="L294" s="103">
        <v>197.21</v>
      </c>
      <c r="M294" s="60">
        <v>205.62069</v>
      </c>
      <c r="N294" s="103">
        <v>28.19</v>
      </c>
      <c r="O294" s="60">
        <v>29.317600000000002</v>
      </c>
      <c r="P294" s="33">
        <f t="shared" si="50"/>
        <v>978419.59560000012</v>
      </c>
      <c r="Q294" s="33">
        <f t="shared" si="51"/>
        <v>920252.37672000017</v>
      </c>
      <c r="R294" s="33">
        <f t="shared" si="52"/>
        <v>1042386.9068353899</v>
      </c>
      <c r="S294" s="33">
        <f t="shared" si="53"/>
        <v>993807.29559825</v>
      </c>
      <c r="T294" s="33">
        <f t="shared" si="54"/>
        <v>3934866.1747536398</v>
      </c>
      <c r="U294" s="52"/>
      <c r="V294" s="52"/>
      <c r="W294" s="52"/>
      <c r="X294" s="92">
        <f t="shared" si="56"/>
        <v>104.26483951118098</v>
      </c>
      <c r="Y294" s="93">
        <f t="shared" si="57"/>
        <v>104</v>
      </c>
      <c r="Z294" s="15"/>
      <c r="AC294" s="97">
        <f t="shared" si="55"/>
        <v>0</v>
      </c>
    </row>
    <row r="295" spans="1:29" s="3" customFormat="1" ht="11.25" customHeight="1">
      <c r="A295" s="38"/>
      <c r="B295" s="48"/>
      <c r="C295" s="49"/>
      <c r="D295" s="38"/>
      <c r="E295" s="13"/>
      <c r="F295" s="13"/>
      <c r="G295" s="36"/>
      <c r="H295" s="57"/>
      <c r="I295" s="57"/>
      <c r="J295" s="57"/>
      <c r="K295" s="32"/>
      <c r="L295" s="103"/>
      <c r="M295" s="60"/>
      <c r="N295" s="103"/>
      <c r="O295" s="60"/>
      <c r="P295" s="33"/>
      <c r="Q295" s="33"/>
      <c r="R295" s="33"/>
      <c r="S295" s="33"/>
      <c r="T295" s="33"/>
      <c r="U295" s="52"/>
      <c r="V295" s="52"/>
      <c r="W295" s="52"/>
      <c r="X295" s="92" t="e">
        <f t="shared" si="56"/>
        <v>#DIV/0!</v>
      </c>
      <c r="Y295" s="93" t="e">
        <f t="shared" si="57"/>
        <v>#DIV/0!</v>
      </c>
      <c r="Z295" s="15"/>
      <c r="AC295" s="97" t="e">
        <f t="shared" si="55"/>
        <v>#DIV/0!</v>
      </c>
    </row>
    <row r="296" spans="1:29" s="3" customFormat="1" ht="41.25" customHeight="1">
      <c r="A296" s="38" t="s">
        <v>219</v>
      </c>
      <c r="B296" s="48" t="s">
        <v>220</v>
      </c>
      <c r="C296" s="49" t="s">
        <v>217</v>
      </c>
      <c r="D296" s="38" t="s">
        <v>218</v>
      </c>
      <c r="E296" s="13" t="s">
        <v>272</v>
      </c>
      <c r="F296" s="13" t="s">
        <v>296</v>
      </c>
      <c r="G296" s="36">
        <v>1251.556</v>
      </c>
      <c r="H296" s="36">
        <v>1315.431</v>
      </c>
      <c r="I296" s="36">
        <v>2093.4929999999999</v>
      </c>
      <c r="J296" s="36">
        <v>1251.556</v>
      </c>
      <c r="K296" s="32">
        <f t="shared" si="49"/>
        <v>5912.0360000000001</v>
      </c>
      <c r="L296" s="103">
        <v>190.44</v>
      </c>
      <c r="M296" s="60">
        <v>205.29</v>
      </c>
      <c r="N296" s="103">
        <v>98.16</v>
      </c>
      <c r="O296" s="60">
        <v>102.09</v>
      </c>
      <c r="P296" s="33">
        <f t="shared" si="50"/>
        <v>115493.58768000001</v>
      </c>
      <c r="Q296" s="33">
        <f t="shared" si="51"/>
        <v>121387.97268000001</v>
      </c>
      <c r="R296" s="33">
        <f t="shared" si="52"/>
        <v>216048.47759999998</v>
      </c>
      <c r="S296" s="33">
        <f t="shared" si="53"/>
        <v>129160.57919999999</v>
      </c>
      <c r="T296" s="33">
        <f t="shared" si="54"/>
        <v>582090.61716000002</v>
      </c>
      <c r="U296" s="52"/>
      <c r="V296" s="52"/>
      <c r="W296" s="52"/>
      <c r="X296" s="92">
        <f t="shared" si="56"/>
        <v>107.7977315689981</v>
      </c>
      <c r="Y296" s="93">
        <f t="shared" si="57"/>
        <v>104.0036674816626</v>
      </c>
      <c r="Z296" s="15"/>
      <c r="AC296" s="97">
        <f t="shared" si="55"/>
        <v>-3.6674816626032225E-3</v>
      </c>
    </row>
    <row r="297" spans="1:29" s="3" customFormat="1" ht="41.25" customHeight="1">
      <c r="A297" s="38" t="s">
        <v>219</v>
      </c>
      <c r="B297" s="48" t="s">
        <v>220</v>
      </c>
      <c r="C297" s="49" t="s">
        <v>217</v>
      </c>
      <c r="D297" s="38" t="s">
        <v>221</v>
      </c>
      <c r="E297" s="13" t="s">
        <v>272</v>
      </c>
      <c r="F297" s="13" t="s">
        <v>297</v>
      </c>
      <c r="G297" s="36">
        <v>3141.8799999999997</v>
      </c>
      <c r="H297" s="36">
        <v>3561.7330000000002</v>
      </c>
      <c r="I297" s="36">
        <v>3408.1610000000001</v>
      </c>
      <c r="J297" s="36">
        <v>3141.88</v>
      </c>
      <c r="K297" s="32">
        <f t="shared" si="49"/>
        <v>13253.653999999999</v>
      </c>
      <c r="L297" s="103">
        <v>219.38</v>
      </c>
      <c r="M297" s="60">
        <v>236.49</v>
      </c>
      <c r="N297" s="60">
        <v>160.07</v>
      </c>
      <c r="O297" s="60">
        <v>166.47</v>
      </c>
      <c r="P297" s="33">
        <f t="shared" si="50"/>
        <v>186344.90279999998</v>
      </c>
      <c r="Q297" s="33">
        <f t="shared" si="51"/>
        <v>211246.38423000003</v>
      </c>
      <c r="R297" s="33">
        <f t="shared" si="52"/>
        <v>238639.43322000004</v>
      </c>
      <c r="S297" s="33">
        <f t="shared" si="53"/>
        <v>219994.43760000003</v>
      </c>
      <c r="T297" s="33">
        <f t="shared" si="54"/>
        <v>856225.15785000008</v>
      </c>
      <c r="U297" s="52"/>
      <c r="V297" s="52"/>
      <c r="W297" s="52"/>
      <c r="X297" s="92">
        <f t="shared" si="56"/>
        <v>107.79925243869086</v>
      </c>
      <c r="Y297" s="93">
        <f t="shared" si="57"/>
        <v>103.99825076529019</v>
      </c>
      <c r="Z297" s="15"/>
      <c r="AC297" s="97">
        <f t="shared" si="55"/>
        <v>1.7492347098055916E-3</v>
      </c>
    </row>
    <row r="298" spans="1:29" s="3" customFormat="1" ht="41.25" customHeight="1">
      <c r="A298" s="38" t="s">
        <v>219</v>
      </c>
      <c r="B298" s="48" t="s">
        <v>220</v>
      </c>
      <c r="C298" s="49" t="s">
        <v>217</v>
      </c>
      <c r="D298" s="38" t="s">
        <v>222</v>
      </c>
      <c r="E298" s="13" t="s">
        <v>272</v>
      </c>
      <c r="F298" s="13" t="s">
        <v>297</v>
      </c>
      <c r="G298" s="36">
        <v>17654.136000000002</v>
      </c>
      <c r="H298" s="36">
        <v>16940.304</v>
      </c>
      <c r="I298" s="36">
        <v>17360.91</v>
      </c>
      <c r="J298" s="36">
        <v>17654.135999999999</v>
      </c>
      <c r="K298" s="32">
        <f t="shared" si="49"/>
        <v>69609.486000000004</v>
      </c>
      <c r="L298" s="103">
        <v>81.22</v>
      </c>
      <c r="M298" s="60">
        <v>87.56</v>
      </c>
      <c r="N298" s="103">
        <v>70.099999999999994</v>
      </c>
      <c r="O298" s="60">
        <v>72.900000000000006</v>
      </c>
      <c r="P298" s="33">
        <f t="shared" si="50"/>
        <v>196313.99232000011</v>
      </c>
      <c r="Q298" s="33">
        <f t="shared" si="51"/>
        <v>188376.18048000007</v>
      </c>
      <c r="R298" s="33">
        <f t="shared" si="52"/>
        <v>254510.94059999994</v>
      </c>
      <c r="S298" s="33">
        <f t="shared" si="53"/>
        <v>258809.63375999991</v>
      </c>
      <c r="T298" s="33">
        <f t="shared" si="54"/>
        <v>898010.74716000003</v>
      </c>
      <c r="U298" s="52"/>
      <c r="V298" s="52"/>
      <c r="W298" s="52"/>
      <c r="X298" s="92">
        <f t="shared" si="56"/>
        <v>107.80595912336864</v>
      </c>
      <c r="Y298" s="93">
        <f t="shared" si="57"/>
        <v>103.99429386590586</v>
      </c>
      <c r="Z298" s="15"/>
      <c r="AC298" s="97">
        <f t="shared" si="55"/>
        <v>5.706134094140225E-3</v>
      </c>
    </row>
    <row r="299" spans="1:29" s="3" customFormat="1" ht="41.25" customHeight="1">
      <c r="A299" s="38" t="s">
        <v>224</v>
      </c>
      <c r="B299" s="48" t="s">
        <v>225</v>
      </c>
      <c r="C299" s="49" t="s">
        <v>217</v>
      </c>
      <c r="D299" s="38" t="s">
        <v>223</v>
      </c>
      <c r="E299" s="13" t="s">
        <v>272</v>
      </c>
      <c r="F299" s="13"/>
      <c r="G299" s="36">
        <v>18042.21</v>
      </c>
      <c r="H299" s="36">
        <v>18093.43</v>
      </c>
      <c r="I299" s="36">
        <v>18244.87</v>
      </c>
      <c r="J299" s="36">
        <v>17785.759999999998</v>
      </c>
      <c r="K299" s="32">
        <f t="shared" si="49"/>
        <v>72166.26999999999</v>
      </c>
      <c r="L299" s="103">
        <v>108.29</v>
      </c>
      <c r="M299" s="60">
        <v>111.71</v>
      </c>
      <c r="N299" s="103">
        <v>80</v>
      </c>
      <c r="O299" s="60">
        <v>83.2</v>
      </c>
      <c r="P299" s="33">
        <f t="shared" si="50"/>
        <v>510414.1209000001</v>
      </c>
      <c r="Q299" s="33">
        <f t="shared" si="51"/>
        <v>511863.13470000011</v>
      </c>
      <c r="R299" s="33">
        <f t="shared" si="52"/>
        <v>520161.24369999982</v>
      </c>
      <c r="S299" s="33">
        <f t="shared" si="53"/>
        <v>507072.01759999979</v>
      </c>
      <c r="T299" s="33">
        <f t="shared" si="54"/>
        <v>2049510.5168999997</v>
      </c>
      <c r="U299" s="52"/>
      <c r="V299" s="52"/>
      <c r="W299" s="52"/>
      <c r="X299" s="92">
        <f t="shared" si="56"/>
        <v>103.15818635146366</v>
      </c>
      <c r="Y299" s="93">
        <f t="shared" si="57"/>
        <v>104</v>
      </c>
      <c r="Z299" s="15"/>
      <c r="AC299" s="97">
        <f t="shared" si="55"/>
        <v>0</v>
      </c>
    </row>
    <row r="300" spans="1:29" s="3" customFormat="1" ht="41.25" customHeight="1">
      <c r="A300" s="38" t="s">
        <v>224</v>
      </c>
      <c r="B300" s="48" t="s">
        <v>225</v>
      </c>
      <c r="C300" s="49" t="s">
        <v>217</v>
      </c>
      <c r="D300" s="38" t="s">
        <v>226</v>
      </c>
      <c r="E300" s="13" t="s">
        <v>272</v>
      </c>
      <c r="F300" s="13"/>
      <c r="G300" s="36">
        <v>5357.9</v>
      </c>
      <c r="H300" s="36">
        <v>6010.7800000000007</v>
      </c>
      <c r="I300" s="36">
        <v>5699.38</v>
      </c>
      <c r="J300" s="36">
        <v>6246.24</v>
      </c>
      <c r="K300" s="32">
        <f t="shared" si="49"/>
        <v>23314.300000000003</v>
      </c>
      <c r="L300" s="103">
        <v>152.88999999999999</v>
      </c>
      <c r="M300" s="60">
        <v>155.26</v>
      </c>
      <c r="N300" s="103">
        <v>119.43</v>
      </c>
      <c r="O300" s="60">
        <v>124.21</v>
      </c>
      <c r="P300" s="33">
        <f t="shared" si="50"/>
        <v>179275.33399999989</v>
      </c>
      <c r="Q300" s="33">
        <f t="shared" si="51"/>
        <v>201120.6987999999</v>
      </c>
      <c r="R300" s="33">
        <f t="shared" si="52"/>
        <v>176965.74899999998</v>
      </c>
      <c r="S300" s="33">
        <f t="shared" si="53"/>
        <v>193945.75199999998</v>
      </c>
      <c r="T300" s="33">
        <f t="shared" si="54"/>
        <v>751307.53379999974</v>
      </c>
      <c r="U300" s="52"/>
      <c r="V300" s="52"/>
      <c r="W300" s="52"/>
      <c r="X300" s="92">
        <f t="shared" si="56"/>
        <v>101.55013408332789</v>
      </c>
      <c r="Y300" s="93">
        <f t="shared" si="57"/>
        <v>104.00234446956375</v>
      </c>
      <c r="Z300" s="15"/>
      <c r="AC300" s="97">
        <f t="shared" si="55"/>
        <v>-2.3444695637522273E-3</v>
      </c>
    </row>
    <row r="301" spans="1:29" s="3" customFormat="1" ht="41.25" customHeight="1">
      <c r="A301" s="38" t="s">
        <v>228</v>
      </c>
      <c r="B301" s="48" t="s">
        <v>229</v>
      </c>
      <c r="C301" s="49" t="s">
        <v>217</v>
      </c>
      <c r="D301" s="38" t="s">
        <v>227</v>
      </c>
      <c r="E301" s="13" t="s">
        <v>272</v>
      </c>
      <c r="F301" s="13"/>
      <c r="G301" s="36">
        <v>3196.1230000000005</v>
      </c>
      <c r="H301" s="36">
        <v>3025.404</v>
      </c>
      <c r="I301" s="36">
        <v>2899.3780000000002</v>
      </c>
      <c r="J301" s="36">
        <v>2940.5509999999999</v>
      </c>
      <c r="K301" s="32">
        <f t="shared" si="49"/>
        <v>12061.456</v>
      </c>
      <c r="L301" s="103">
        <v>256.51</v>
      </c>
      <c r="M301" s="60">
        <v>256.51</v>
      </c>
      <c r="N301" s="103">
        <v>162.15</v>
      </c>
      <c r="O301" s="60">
        <v>168.64</v>
      </c>
      <c r="P301" s="33">
        <f t="shared" si="50"/>
        <v>301586.16628</v>
      </c>
      <c r="Q301" s="33">
        <f t="shared" si="51"/>
        <v>285477.12143999996</v>
      </c>
      <c r="R301" s="33">
        <f t="shared" si="52"/>
        <v>254768.34486000004</v>
      </c>
      <c r="S301" s="33">
        <f t="shared" si="53"/>
        <v>258386.21637000001</v>
      </c>
      <c r="T301" s="33">
        <f t="shared" si="54"/>
        <v>1100217.84895</v>
      </c>
      <c r="U301" s="52"/>
      <c r="V301" s="52"/>
      <c r="W301" s="52"/>
      <c r="X301" s="92">
        <f t="shared" si="56"/>
        <v>100</v>
      </c>
      <c r="Y301" s="93">
        <f t="shared" si="57"/>
        <v>104.00246685168054</v>
      </c>
      <c r="Z301" s="15"/>
      <c r="AC301" s="97">
        <f t="shared" si="55"/>
        <v>-2.4668516805377294E-3</v>
      </c>
    </row>
    <row r="302" spans="1:29" s="3" customFormat="1" ht="41.25" customHeight="1">
      <c r="A302" s="38" t="s">
        <v>230</v>
      </c>
      <c r="B302" s="48" t="s">
        <v>231</v>
      </c>
      <c r="C302" s="49" t="s">
        <v>217</v>
      </c>
      <c r="D302" s="38" t="s">
        <v>31</v>
      </c>
      <c r="E302" s="13" t="s">
        <v>272</v>
      </c>
      <c r="F302" s="13"/>
      <c r="G302" s="36">
        <v>401.25800000000004</v>
      </c>
      <c r="H302" s="36">
        <v>369.53300000000002</v>
      </c>
      <c r="I302" s="36">
        <v>318.74</v>
      </c>
      <c r="J302" s="36">
        <v>409.9</v>
      </c>
      <c r="K302" s="32">
        <f t="shared" si="49"/>
        <v>1499.431</v>
      </c>
      <c r="L302" s="103">
        <v>48.59</v>
      </c>
      <c r="M302" s="60">
        <v>52.38</v>
      </c>
      <c r="N302" s="103">
        <v>46.7</v>
      </c>
      <c r="O302" s="60">
        <v>48.57</v>
      </c>
      <c r="P302" s="33">
        <f t="shared" si="50"/>
        <v>758.37762000000032</v>
      </c>
      <c r="Q302" s="33">
        <f t="shared" si="51"/>
        <v>698.41737000000023</v>
      </c>
      <c r="R302" s="33">
        <f t="shared" si="52"/>
        <v>1214.3994000000007</v>
      </c>
      <c r="S302" s="33">
        <f t="shared" si="53"/>
        <v>1561.7190000000007</v>
      </c>
      <c r="T302" s="33">
        <f t="shared" si="54"/>
        <v>4232.9133900000024</v>
      </c>
      <c r="U302" s="52"/>
      <c r="V302" s="52"/>
      <c r="W302" s="52"/>
      <c r="X302" s="92">
        <f t="shared" si="56"/>
        <v>107.79995883926733</v>
      </c>
      <c r="Y302" s="93">
        <f t="shared" si="57"/>
        <v>104.00428265524624</v>
      </c>
      <c r="Z302" s="15"/>
      <c r="AC302" s="97">
        <f t="shared" si="55"/>
        <v>-4.282655246242939E-3</v>
      </c>
    </row>
    <row r="303" spans="1:29" s="3" customFormat="1" ht="41.25" customHeight="1">
      <c r="A303" s="38" t="s">
        <v>268</v>
      </c>
      <c r="B303" s="48" t="s">
        <v>269</v>
      </c>
      <c r="C303" s="49" t="s">
        <v>217</v>
      </c>
      <c r="D303" s="38" t="s">
        <v>267</v>
      </c>
      <c r="E303" s="13" t="s">
        <v>272</v>
      </c>
      <c r="F303" s="13"/>
      <c r="G303" s="36">
        <v>8714.4499999999989</v>
      </c>
      <c r="H303" s="36">
        <v>7547.76</v>
      </c>
      <c r="I303" s="36">
        <v>8829.6</v>
      </c>
      <c r="J303" s="36">
        <v>7694</v>
      </c>
      <c r="K303" s="32">
        <f t="shared" si="49"/>
        <v>32785.81</v>
      </c>
      <c r="L303" s="103">
        <v>156.54</v>
      </c>
      <c r="M303" s="60">
        <v>163.83000000000001</v>
      </c>
      <c r="N303" s="103">
        <v>99</v>
      </c>
      <c r="O303" s="60">
        <v>102.96</v>
      </c>
      <c r="P303" s="33">
        <f t="shared" si="50"/>
        <v>501429.45299999986</v>
      </c>
      <c r="Q303" s="33">
        <f t="shared" si="51"/>
        <v>434298.11039999995</v>
      </c>
      <c r="R303" s="33">
        <f t="shared" si="52"/>
        <v>537457.75200000021</v>
      </c>
      <c r="S303" s="33">
        <f t="shared" si="53"/>
        <v>468333.78000000014</v>
      </c>
      <c r="T303" s="33">
        <f t="shared" si="54"/>
        <v>1941519.0954000005</v>
      </c>
      <c r="U303" s="52"/>
      <c r="V303" s="52"/>
      <c r="W303" s="52"/>
      <c r="X303" s="92">
        <f t="shared" si="56"/>
        <v>104.65695668838637</v>
      </c>
      <c r="Y303" s="93">
        <f t="shared" si="57"/>
        <v>104</v>
      </c>
      <c r="Z303" s="15"/>
      <c r="AC303" s="97">
        <f t="shared" si="55"/>
        <v>0</v>
      </c>
    </row>
    <row r="304" spans="1:29" s="3" customFormat="1" ht="11.25" customHeight="1">
      <c r="A304" s="38"/>
      <c r="B304" s="48"/>
      <c r="C304" s="49"/>
      <c r="D304" s="38"/>
      <c r="E304" s="13"/>
      <c r="F304" s="13"/>
      <c r="G304" s="36"/>
      <c r="H304" s="57"/>
      <c r="I304" s="57"/>
      <c r="J304" s="57"/>
      <c r="K304" s="32"/>
      <c r="L304" s="103"/>
      <c r="M304" s="60"/>
      <c r="N304" s="103"/>
      <c r="O304" s="60"/>
      <c r="P304" s="33"/>
      <c r="Q304" s="33"/>
      <c r="R304" s="33"/>
      <c r="S304" s="33"/>
      <c r="T304" s="33"/>
      <c r="U304" s="52"/>
      <c r="V304" s="52"/>
      <c r="W304" s="52"/>
      <c r="X304" s="92" t="e">
        <f t="shared" si="56"/>
        <v>#DIV/0!</v>
      </c>
      <c r="Y304" s="93" t="e">
        <f t="shared" si="57"/>
        <v>#DIV/0!</v>
      </c>
      <c r="Z304" s="15"/>
      <c r="AC304" s="97" t="e">
        <f t="shared" ref="AC304" si="58">104-Y304</f>
        <v>#DIV/0!</v>
      </c>
    </row>
    <row r="305" spans="1:29" s="88" customFormat="1" ht="45.75" customHeight="1">
      <c r="A305" s="78">
        <v>2904025965</v>
      </c>
      <c r="B305" s="79" t="s">
        <v>426</v>
      </c>
      <c r="C305" s="49" t="s">
        <v>442</v>
      </c>
      <c r="D305" s="182" t="s">
        <v>427</v>
      </c>
      <c r="E305" s="81" t="s">
        <v>272</v>
      </c>
      <c r="F305" s="81"/>
      <c r="G305" s="82">
        <v>0</v>
      </c>
      <c r="H305" s="82">
        <v>0</v>
      </c>
      <c r="I305" s="82">
        <v>6296.8675199999443</v>
      </c>
      <c r="J305" s="82">
        <v>6296.8675199999443</v>
      </c>
      <c r="K305" s="32">
        <f t="shared" si="49"/>
        <v>12593.735039999889</v>
      </c>
      <c r="L305" s="84">
        <v>71.180000000000007</v>
      </c>
      <c r="M305" s="85">
        <v>76.732039999999984</v>
      </c>
      <c r="N305" s="84">
        <v>71.180000000000007</v>
      </c>
      <c r="O305" s="85">
        <v>74.027200000000008</v>
      </c>
      <c r="P305" s="33">
        <f t="shared" si="50"/>
        <v>0</v>
      </c>
      <c r="Q305" s="33">
        <f t="shared" si="51"/>
        <v>0</v>
      </c>
      <c r="R305" s="33">
        <f t="shared" si="52"/>
        <v>17032.019142796496</v>
      </c>
      <c r="S305" s="33">
        <f t="shared" si="53"/>
        <v>17032.019142796496</v>
      </c>
      <c r="T305" s="33">
        <f t="shared" si="54"/>
        <v>34064.038285592993</v>
      </c>
      <c r="U305" s="87"/>
      <c r="V305" s="87"/>
      <c r="W305" s="87"/>
      <c r="X305" s="92">
        <f t="shared" si="56"/>
        <v>107.79999999999997</v>
      </c>
      <c r="Y305" s="93">
        <f t="shared" si="57"/>
        <v>104</v>
      </c>
      <c r="Z305" s="90"/>
      <c r="AC305" s="97">
        <f t="shared" si="55"/>
        <v>0</v>
      </c>
    </row>
    <row r="306" spans="1:29" s="3" customFormat="1" ht="11.25" customHeight="1">
      <c r="A306" s="38"/>
      <c r="B306" s="48"/>
      <c r="C306" s="49"/>
      <c r="D306" s="38"/>
      <c r="E306" s="13"/>
      <c r="F306" s="13"/>
      <c r="G306" s="36"/>
      <c r="H306" s="57"/>
      <c r="I306" s="57"/>
      <c r="J306" s="57"/>
      <c r="K306" s="32"/>
      <c r="L306" s="103"/>
      <c r="M306" s="60"/>
      <c r="N306" s="103"/>
      <c r="O306" s="60"/>
      <c r="P306" s="33"/>
      <c r="Q306" s="33"/>
      <c r="R306" s="33"/>
      <c r="S306" s="33"/>
      <c r="T306" s="33"/>
      <c r="U306" s="52"/>
      <c r="V306" s="52"/>
      <c r="W306" s="52"/>
      <c r="X306" s="92" t="e">
        <f t="shared" si="56"/>
        <v>#DIV/0!</v>
      </c>
      <c r="Y306" s="93" t="e">
        <f t="shared" si="57"/>
        <v>#DIV/0!</v>
      </c>
      <c r="Z306" s="15"/>
      <c r="AC306" s="97" t="e">
        <f t="shared" si="55"/>
        <v>#DIV/0!</v>
      </c>
    </row>
    <row r="307" spans="1:29" s="3" customFormat="1" ht="63.75" customHeight="1">
      <c r="A307" s="38" t="s">
        <v>237</v>
      </c>
      <c r="B307" s="48" t="s">
        <v>238</v>
      </c>
      <c r="C307" s="49" t="s">
        <v>235</v>
      </c>
      <c r="D307" s="38" t="s">
        <v>236</v>
      </c>
      <c r="E307" s="13" t="s">
        <v>272</v>
      </c>
      <c r="F307" s="13"/>
      <c r="G307" s="36">
        <v>2521.14</v>
      </c>
      <c r="H307" s="36">
        <v>2471.29</v>
      </c>
      <c r="I307" s="36">
        <v>2479.4699999999998</v>
      </c>
      <c r="J307" s="36">
        <v>2679.74</v>
      </c>
      <c r="K307" s="32">
        <f t="shared" si="49"/>
        <v>10151.64</v>
      </c>
      <c r="L307" s="103">
        <v>61.5</v>
      </c>
      <c r="M307" s="60">
        <v>64.36</v>
      </c>
      <c r="N307" s="103">
        <v>41.5</v>
      </c>
      <c r="O307" s="60">
        <v>43.16</v>
      </c>
      <c r="P307" s="33">
        <f t="shared" si="50"/>
        <v>50422.799999999996</v>
      </c>
      <c r="Q307" s="33">
        <f t="shared" si="51"/>
        <v>49425.8</v>
      </c>
      <c r="R307" s="33">
        <f t="shared" si="52"/>
        <v>52564.764000000003</v>
      </c>
      <c r="S307" s="33">
        <f t="shared" si="53"/>
        <v>56810.488000000005</v>
      </c>
      <c r="T307" s="33">
        <f t="shared" si="54"/>
        <v>209223.85200000001</v>
      </c>
      <c r="U307" s="52"/>
      <c r="V307" s="52"/>
      <c r="W307" s="52"/>
      <c r="X307" s="92">
        <f t="shared" si="56"/>
        <v>104.65040650406503</v>
      </c>
      <c r="Y307" s="93">
        <f t="shared" si="57"/>
        <v>103.99999999999999</v>
      </c>
      <c r="Z307" s="15"/>
      <c r="AC307" s="97">
        <f t="shared" si="55"/>
        <v>0</v>
      </c>
    </row>
    <row r="308" spans="1:29" s="12" customFormat="1" ht="42.75" customHeight="1">
      <c r="A308" s="183" t="s">
        <v>289</v>
      </c>
      <c r="B308" s="183"/>
      <c r="C308" s="183"/>
      <c r="D308" s="183"/>
      <c r="E308" s="183"/>
      <c r="F308" s="184"/>
      <c r="G308" s="185">
        <f>SUM(G8:G307)</f>
        <v>13373908.631609343</v>
      </c>
      <c r="H308" s="185">
        <f>SUM(H8:H307)</f>
        <v>12856644.503018346</v>
      </c>
      <c r="I308" s="185">
        <f>SUM(I8:I307)</f>
        <v>16358310.515841352</v>
      </c>
      <c r="J308" s="185">
        <f>SUM(J8:J307)</f>
        <v>17217656.809473347</v>
      </c>
      <c r="K308" s="185">
        <f>SUM(K8:K307)</f>
        <v>59806520.459942386</v>
      </c>
      <c r="L308" s="185"/>
      <c r="M308" s="185"/>
      <c r="N308" s="185"/>
      <c r="O308" s="185"/>
      <c r="P308" s="186">
        <f>SUM(P8:P307)</f>
        <v>365542360.29771405</v>
      </c>
      <c r="Q308" s="186">
        <f>SUM(Q8:Q307)</f>
        <v>354337065.25573224</v>
      </c>
      <c r="R308" s="186">
        <f>SUM(R8:R307)</f>
        <v>400142083.69030744</v>
      </c>
      <c r="S308" s="186">
        <f>SUM(S8:S307)</f>
        <v>419309055.88347107</v>
      </c>
      <c r="T308" s="186">
        <f>SUM(T8:T307)</f>
        <v>1539330565.1272247</v>
      </c>
      <c r="U308" s="186">
        <f>'[1]План по районам (ХВ)'!$Z$285</f>
        <v>117532719.85443491</v>
      </c>
      <c r="V308" s="186">
        <f>S308/3</f>
        <v>139769685.29449037</v>
      </c>
      <c r="W308" s="186">
        <f>T308+U308-V308</f>
        <v>1517093599.6871693</v>
      </c>
      <c r="X308" s="92" t="e">
        <f t="shared" si="56"/>
        <v>#DIV/0!</v>
      </c>
      <c r="Y308" s="93" t="e">
        <f t="shared" si="57"/>
        <v>#DIV/0!</v>
      </c>
      <c r="Z308" s="15"/>
      <c r="AC308" s="97" t="e">
        <f t="shared" si="55"/>
        <v>#DIV/0!</v>
      </c>
    </row>
    <row r="309" spans="1:29" ht="25.9" customHeight="1">
      <c r="A309" s="27"/>
      <c r="B309" s="28"/>
      <c r="C309" s="28"/>
      <c r="D309" s="27"/>
      <c r="E309" s="27"/>
      <c r="F309" s="27"/>
      <c r="G309" s="39"/>
      <c r="H309" s="58"/>
      <c r="I309" s="58"/>
      <c r="J309" s="58"/>
      <c r="K309" s="39"/>
      <c r="L309" s="40"/>
      <c r="M309" s="60"/>
      <c r="N309" s="40"/>
      <c r="O309" s="60"/>
      <c r="P309" s="33"/>
      <c r="Q309" s="33"/>
      <c r="R309" s="33"/>
      <c r="S309" s="33"/>
      <c r="T309" s="33"/>
      <c r="U309" s="40"/>
      <c r="V309" s="40"/>
      <c r="W309" s="40"/>
      <c r="X309" s="92" t="e">
        <f t="shared" si="56"/>
        <v>#DIV/0!</v>
      </c>
      <c r="Y309" s="93" t="e">
        <f t="shared" si="57"/>
        <v>#DIV/0!</v>
      </c>
      <c r="AC309" s="97" t="e">
        <f t="shared" si="55"/>
        <v>#DIV/0!</v>
      </c>
    </row>
    <row r="310" spans="1:29" ht="39.75" customHeight="1">
      <c r="A310" s="187" t="s">
        <v>380</v>
      </c>
      <c r="B310" s="188"/>
      <c r="C310" s="188"/>
      <c r="D310" s="189"/>
      <c r="E310" s="190"/>
      <c r="F310" s="190"/>
      <c r="G310" s="191"/>
      <c r="H310" s="192"/>
      <c r="I310" s="192"/>
      <c r="J310" s="192"/>
      <c r="K310" s="191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4"/>
      <c r="X310" s="92" t="e">
        <f t="shared" si="56"/>
        <v>#DIV/0!</v>
      </c>
      <c r="Y310" s="93" t="e">
        <f t="shared" si="57"/>
        <v>#DIV/0!</v>
      </c>
      <c r="AC310" s="97" t="e">
        <f t="shared" si="55"/>
        <v>#DIV/0!</v>
      </c>
    </row>
    <row r="311" spans="1:29" ht="49.5" customHeight="1">
      <c r="A311" s="48">
        <v>2901070303</v>
      </c>
      <c r="B311" s="48" t="s">
        <v>279</v>
      </c>
      <c r="C311" s="48" t="s">
        <v>94</v>
      </c>
      <c r="D311" s="38" t="s">
        <v>95</v>
      </c>
      <c r="E311" s="26" t="s">
        <v>272</v>
      </c>
      <c r="F311" s="26"/>
      <c r="G311" s="41">
        <v>186.03</v>
      </c>
      <c r="H311" s="42">
        <v>179.82900000000001</v>
      </c>
      <c r="I311" s="42">
        <v>179.82900000000001</v>
      </c>
      <c r="J311" s="42">
        <v>186.03</v>
      </c>
      <c r="K311" s="41">
        <f>G311+H311+I311+J311</f>
        <v>731.71800000000007</v>
      </c>
      <c r="L311" s="109">
        <v>161.21</v>
      </c>
      <c r="M311" s="60">
        <v>161.21</v>
      </c>
      <c r="N311" s="109">
        <v>52.612400000000001</v>
      </c>
      <c r="O311" s="60">
        <v>54.716896000000006</v>
      </c>
      <c r="P311" s="33">
        <f>G311*(L311-N311)</f>
        <v>20202.411528000001</v>
      </c>
      <c r="Q311" s="33">
        <f>(L311-N311)*H311</f>
        <v>19528.9978104</v>
      </c>
      <c r="R311" s="33">
        <f>(M311-O311)*I311</f>
        <v>19150.548399216001</v>
      </c>
      <c r="S311" s="33">
        <f>(M311-O311)*J311</f>
        <v>19810.912137120002</v>
      </c>
      <c r="T311" s="33">
        <f>P311+Q311+R311+S311</f>
        <v>78692.869874736003</v>
      </c>
      <c r="U311" s="34"/>
      <c r="V311" s="34"/>
      <c r="W311" s="43"/>
      <c r="X311" s="92">
        <f t="shared" si="56"/>
        <v>100</v>
      </c>
      <c r="Y311" s="93">
        <f t="shared" si="57"/>
        <v>104</v>
      </c>
      <c r="AC311" s="97">
        <f t="shared" si="55"/>
        <v>0</v>
      </c>
    </row>
    <row r="312" spans="1:29" ht="49.5" customHeight="1">
      <c r="A312" s="48">
        <v>7729314745</v>
      </c>
      <c r="B312" s="48" t="s">
        <v>280</v>
      </c>
      <c r="C312" s="48" t="s">
        <v>54</v>
      </c>
      <c r="D312" s="38"/>
      <c r="E312" s="13" t="s">
        <v>270</v>
      </c>
      <c r="F312" s="13"/>
      <c r="G312" s="44">
        <v>892.45800000000008</v>
      </c>
      <c r="H312" s="59">
        <v>760.20400000000006</v>
      </c>
      <c r="I312" s="59">
        <v>824</v>
      </c>
      <c r="J312" s="59">
        <v>824</v>
      </c>
      <c r="K312" s="41">
        <f t="shared" ref="K312:K338" si="59">G312+H312+I312+J312</f>
        <v>3300.6620000000003</v>
      </c>
      <c r="L312" s="110">
        <v>90.38</v>
      </c>
      <c r="M312" s="60">
        <v>97.429639999999978</v>
      </c>
      <c r="N312" s="110">
        <v>34.630000000000003</v>
      </c>
      <c r="O312" s="60">
        <f>N312*1.04</f>
        <v>36.015200000000007</v>
      </c>
      <c r="P312" s="33">
        <f t="shared" ref="P312:P338" si="60">G312*(L312-N312)</f>
        <v>49754.533499999998</v>
      </c>
      <c r="Q312" s="33">
        <f t="shared" ref="Q312:Q338" si="61">(L312-N312)*H312</f>
        <v>42381.373</v>
      </c>
      <c r="R312" s="33">
        <f t="shared" ref="R312:R338" si="62">(M312-O312)*I312</f>
        <v>50605.498559999978</v>
      </c>
      <c r="S312" s="33">
        <f t="shared" ref="S312:S338" si="63">(M312-O312)*J312</f>
        <v>50605.498559999978</v>
      </c>
      <c r="T312" s="33">
        <f t="shared" ref="T312:T338" si="64">P312+Q312+R312+S312</f>
        <v>193346.90361999994</v>
      </c>
      <c r="U312" s="38"/>
      <c r="V312" s="38"/>
      <c r="W312" s="45"/>
      <c r="X312" s="92">
        <f t="shared" si="56"/>
        <v>107.79999999999998</v>
      </c>
      <c r="Y312" s="93">
        <f t="shared" si="57"/>
        <v>104</v>
      </c>
      <c r="AC312" s="97">
        <f t="shared" si="55"/>
        <v>0</v>
      </c>
    </row>
    <row r="313" spans="1:29" ht="49.5" customHeight="1">
      <c r="A313" s="48">
        <v>7729314745</v>
      </c>
      <c r="B313" s="48" t="s">
        <v>280</v>
      </c>
      <c r="C313" s="48" t="s">
        <v>71</v>
      </c>
      <c r="D313" s="38" t="s">
        <v>72</v>
      </c>
      <c r="E313" s="13" t="s">
        <v>270</v>
      </c>
      <c r="F313" s="13"/>
      <c r="G313" s="44">
        <v>620.18600000000004</v>
      </c>
      <c r="H313" s="59">
        <v>641.28700000000003</v>
      </c>
      <c r="I313" s="59">
        <v>767</v>
      </c>
      <c r="J313" s="59">
        <v>767</v>
      </c>
      <c r="K313" s="41">
        <f t="shared" si="59"/>
        <v>2795.473</v>
      </c>
      <c r="L313" s="110">
        <v>191.77</v>
      </c>
      <c r="M313" s="60">
        <v>191.77</v>
      </c>
      <c r="N313" s="110">
        <v>40</v>
      </c>
      <c r="O313" s="60">
        <f t="shared" ref="O313:O336" si="65">N313*1.04</f>
        <v>41.6</v>
      </c>
      <c r="P313" s="33">
        <f t="shared" si="60"/>
        <v>94125.629220000017</v>
      </c>
      <c r="Q313" s="33">
        <f t="shared" si="61"/>
        <v>97328.127990000008</v>
      </c>
      <c r="R313" s="33">
        <f t="shared" si="62"/>
        <v>115180.39000000001</v>
      </c>
      <c r="S313" s="33">
        <f t="shared" si="63"/>
        <v>115180.39000000001</v>
      </c>
      <c r="T313" s="33">
        <f t="shared" si="64"/>
        <v>421814.53721000004</v>
      </c>
      <c r="U313" s="38"/>
      <c r="V313" s="38"/>
      <c r="W313" s="45"/>
      <c r="X313" s="92">
        <f t="shared" si="56"/>
        <v>100</v>
      </c>
      <c r="Y313" s="93">
        <f t="shared" si="57"/>
        <v>104</v>
      </c>
      <c r="AC313" s="97">
        <f t="shared" si="55"/>
        <v>0</v>
      </c>
    </row>
    <row r="314" spans="1:29" ht="49.5" customHeight="1">
      <c r="A314" s="48">
        <v>7729314745</v>
      </c>
      <c r="B314" s="48" t="s">
        <v>280</v>
      </c>
      <c r="C314" s="48" t="s">
        <v>85</v>
      </c>
      <c r="D314" s="38" t="s">
        <v>373</v>
      </c>
      <c r="E314" s="13" t="s">
        <v>270</v>
      </c>
      <c r="F314" s="13"/>
      <c r="G314" s="44">
        <v>2123.7429999999999</v>
      </c>
      <c r="H314" s="59">
        <v>2084.5839999999998</v>
      </c>
      <c r="I314" s="59">
        <v>2607</v>
      </c>
      <c r="J314" s="59">
        <v>2607</v>
      </c>
      <c r="K314" s="41">
        <f t="shared" si="59"/>
        <v>9422.3269999999993</v>
      </c>
      <c r="L314" s="110">
        <v>46.339399999999991</v>
      </c>
      <c r="M314" s="60">
        <v>46.339399999999991</v>
      </c>
      <c r="N314" s="110">
        <v>25.8</v>
      </c>
      <c r="O314" s="60">
        <f t="shared" si="65"/>
        <v>26.832000000000001</v>
      </c>
      <c r="P314" s="33">
        <f t="shared" si="60"/>
        <v>43620.406974199977</v>
      </c>
      <c r="Q314" s="33">
        <f t="shared" si="61"/>
        <v>42816.104609599977</v>
      </c>
      <c r="R314" s="33">
        <f t="shared" si="62"/>
        <v>50855.79179999997</v>
      </c>
      <c r="S314" s="33">
        <f t="shared" si="63"/>
        <v>50855.79179999997</v>
      </c>
      <c r="T314" s="33">
        <f t="shared" si="64"/>
        <v>188148.09518379992</v>
      </c>
      <c r="U314" s="38"/>
      <c r="V314" s="38"/>
      <c r="W314" s="45"/>
      <c r="X314" s="92">
        <f t="shared" si="56"/>
        <v>100</v>
      </c>
      <c r="Y314" s="93">
        <f t="shared" si="57"/>
        <v>104</v>
      </c>
      <c r="AC314" s="97">
        <f t="shared" si="55"/>
        <v>0</v>
      </c>
    </row>
    <row r="315" spans="1:29" ht="49.5" customHeight="1">
      <c r="A315" s="48">
        <v>7729314745</v>
      </c>
      <c r="B315" s="48" t="s">
        <v>280</v>
      </c>
      <c r="C315" s="48" t="s">
        <v>108</v>
      </c>
      <c r="D315" s="38" t="s">
        <v>331</v>
      </c>
      <c r="E315" s="13" t="s">
        <v>270</v>
      </c>
      <c r="F315" s="13"/>
      <c r="G315" s="44">
        <v>60</v>
      </c>
      <c r="H315" s="59">
        <v>35.733000000000004</v>
      </c>
      <c r="I315" s="59">
        <v>55</v>
      </c>
      <c r="J315" s="59">
        <v>55</v>
      </c>
      <c r="K315" s="41">
        <f t="shared" si="59"/>
        <v>205.733</v>
      </c>
      <c r="L315" s="110">
        <v>469.77</v>
      </c>
      <c r="M315" s="60">
        <v>491.57513999999992</v>
      </c>
      <c r="N315" s="110">
        <v>63.581899999999997</v>
      </c>
      <c r="O315" s="60">
        <f t="shared" si="65"/>
        <v>66.125175999999996</v>
      </c>
      <c r="P315" s="33">
        <f t="shared" si="60"/>
        <v>24371.285999999996</v>
      </c>
      <c r="Q315" s="33">
        <f t="shared" si="61"/>
        <v>14514.3193773</v>
      </c>
      <c r="R315" s="33">
        <f t="shared" si="62"/>
        <v>23399.748019999995</v>
      </c>
      <c r="S315" s="33">
        <f t="shared" si="63"/>
        <v>23399.748019999995</v>
      </c>
      <c r="T315" s="33">
        <f t="shared" si="64"/>
        <v>85685.101417299986</v>
      </c>
      <c r="U315" s="38"/>
      <c r="V315" s="38"/>
      <c r="W315" s="45"/>
      <c r="X315" s="92">
        <f t="shared" si="56"/>
        <v>104.64166294143942</v>
      </c>
      <c r="Y315" s="93">
        <f t="shared" si="57"/>
        <v>104</v>
      </c>
      <c r="AC315" s="97">
        <f t="shared" si="55"/>
        <v>0</v>
      </c>
    </row>
    <row r="316" spans="1:29" ht="49.5" customHeight="1">
      <c r="A316" s="48">
        <v>7729314745</v>
      </c>
      <c r="B316" s="48" t="s">
        <v>280</v>
      </c>
      <c r="C316" s="48" t="s">
        <v>317</v>
      </c>
      <c r="D316" s="38" t="s">
        <v>281</v>
      </c>
      <c r="E316" s="13" t="s">
        <v>270</v>
      </c>
      <c r="F316" s="13"/>
      <c r="G316" s="44">
        <v>27117</v>
      </c>
      <c r="H316" s="59">
        <v>27419</v>
      </c>
      <c r="I316" s="59">
        <v>27720</v>
      </c>
      <c r="J316" s="59">
        <v>27720</v>
      </c>
      <c r="K316" s="41">
        <f t="shared" si="59"/>
        <v>109976</v>
      </c>
      <c r="L316" s="110">
        <v>47.56</v>
      </c>
      <c r="M316" s="60">
        <v>51.270199500000004</v>
      </c>
      <c r="N316" s="110">
        <v>26.491599999999998</v>
      </c>
      <c r="O316" s="60">
        <f t="shared" si="65"/>
        <v>27.551264</v>
      </c>
      <c r="P316" s="33">
        <f t="shared" si="60"/>
        <v>571311.80280000006</v>
      </c>
      <c r="Q316" s="33">
        <f t="shared" si="61"/>
        <v>577674.45960000006</v>
      </c>
      <c r="R316" s="33">
        <f t="shared" si="62"/>
        <v>657488.8920600001</v>
      </c>
      <c r="S316" s="33">
        <f t="shared" si="63"/>
        <v>657488.8920600001</v>
      </c>
      <c r="T316" s="33">
        <f t="shared" si="64"/>
        <v>2463964.0465200003</v>
      </c>
      <c r="U316" s="38"/>
      <c r="V316" s="38"/>
      <c r="W316" s="45"/>
      <c r="X316" s="92">
        <f t="shared" si="56"/>
        <v>107.80109230445754</v>
      </c>
      <c r="Y316" s="93">
        <f t="shared" si="57"/>
        <v>104</v>
      </c>
      <c r="AC316" s="97">
        <f t="shared" si="55"/>
        <v>0</v>
      </c>
    </row>
    <row r="317" spans="1:29" ht="49.5" customHeight="1">
      <c r="A317" s="48">
        <v>7729314745</v>
      </c>
      <c r="B317" s="48" t="s">
        <v>280</v>
      </c>
      <c r="C317" s="48" t="s">
        <v>158</v>
      </c>
      <c r="D317" s="38" t="s">
        <v>177</v>
      </c>
      <c r="E317" s="13" t="s">
        <v>270</v>
      </c>
      <c r="F317" s="13"/>
      <c r="G317" s="44">
        <v>412.57100000000003</v>
      </c>
      <c r="H317" s="59">
        <v>89.257999999999996</v>
      </c>
      <c r="I317" s="59">
        <v>516</v>
      </c>
      <c r="J317" s="59">
        <v>516</v>
      </c>
      <c r="K317" s="41">
        <f t="shared" si="59"/>
        <v>1533.829</v>
      </c>
      <c r="L317" s="110">
        <v>47.56</v>
      </c>
      <c r="M317" s="60">
        <v>51.27019949999999</v>
      </c>
      <c r="N317" s="110">
        <v>32.754000000000005</v>
      </c>
      <c r="O317" s="60">
        <f t="shared" si="65"/>
        <v>34.064160000000008</v>
      </c>
      <c r="P317" s="33">
        <f t="shared" si="60"/>
        <v>6108.526225999999</v>
      </c>
      <c r="Q317" s="33">
        <f t="shared" si="61"/>
        <v>1321.5539479999998</v>
      </c>
      <c r="R317" s="33">
        <f t="shared" si="62"/>
        <v>8878.31638199999</v>
      </c>
      <c r="S317" s="33">
        <f t="shared" si="63"/>
        <v>8878.31638199999</v>
      </c>
      <c r="T317" s="33">
        <f t="shared" si="64"/>
        <v>25186.712937999979</v>
      </c>
      <c r="U317" s="38"/>
      <c r="V317" s="38"/>
      <c r="W317" s="45"/>
      <c r="X317" s="92">
        <f t="shared" si="56"/>
        <v>107.80109230445748</v>
      </c>
      <c r="Y317" s="93">
        <f t="shared" si="57"/>
        <v>104</v>
      </c>
      <c r="AC317" s="97">
        <f t="shared" si="55"/>
        <v>0</v>
      </c>
    </row>
    <row r="318" spans="1:29" ht="49.5" customHeight="1">
      <c r="A318" s="48">
        <v>7729314745</v>
      </c>
      <c r="B318" s="48" t="s">
        <v>280</v>
      </c>
      <c r="C318" s="48" t="s">
        <v>323</v>
      </c>
      <c r="D318" s="38" t="s">
        <v>282</v>
      </c>
      <c r="E318" s="13" t="s">
        <v>270</v>
      </c>
      <c r="F318" s="13"/>
      <c r="G318" s="44">
        <v>2161.8879999999999</v>
      </c>
      <c r="H318" s="59">
        <v>2285.5699999999997</v>
      </c>
      <c r="I318" s="59">
        <v>2815</v>
      </c>
      <c r="J318" s="59">
        <v>2815</v>
      </c>
      <c r="K318" s="41">
        <f t="shared" si="59"/>
        <v>10077.457999999999</v>
      </c>
      <c r="L318" s="110">
        <v>182.61</v>
      </c>
      <c r="M318" s="60">
        <v>182.61</v>
      </c>
      <c r="N318" s="110">
        <v>30.02</v>
      </c>
      <c r="O318" s="60">
        <f t="shared" si="65"/>
        <v>31.220800000000001</v>
      </c>
      <c r="P318" s="33">
        <f t="shared" si="60"/>
        <v>329882.48992000002</v>
      </c>
      <c r="Q318" s="33">
        <f t="shared" si="61"/>
        <v>348755.12629999995</v>
      </c>
      <c r="R318" s="33">
        <f t="shared" si="62"/>
        <v>426160.59800000006</v>
      </c>
      <c r="S318" s="33">
        <f t="shared" si="63"/>
        <v>426160.59800000006</v>
      </c>
      <c r="T318" s="33">
        <f t="shared" si="64"/>
        <v>1530958.81222</v>
      </c>
      <c r="U318" s="38"/>
      <c r="V318" s="38"/>
      <c r="W318" s="45"/>
      <c r="X318" s="92">
        <f t="shared" si="56"/>
        <v>100</v>
      </c>
      <c r="Y318" s="93">
        <f t="shared" si="57"/>
        <v>104</v>
      </c>
      <c r="AC318" s="97">
        <f t="shared" si="55"/>
        <v>0</v>
      </c>
    </row>
    <row r="319" spans="1:29" ht="49.5" customHeight="1">
      <c r="A319" s="48">
        <v>7729314745</v>
      </c>
      <c r="B319" s="48" t="s">
        <v>280</v>
      </c>
      <c r="C319" s="48" t="s">
        <v>411</v>
      </c>
      <c r="D319" s="38"/>
      <c r="E319" s="13" t="s">
        <v>270</v>
      </c>
      <c r="F319" s="13"/>
      <c r="G319" s="36">
        <v>0</v>
      </c>
      <c r="H319" s="36">
        <v>0</v>
      </c>
      <c r="I319" s="59">
        <v>21743.25</v>
      </c>
      <c r="J319" s="59">
        <v>21743.25</v>
      </c>
      <c r="K319" s="41">
        <f t="shared" si="59"/>
        <v>43486.5</v>
      </c>
      <c r="L319" s="110">
        <v>128.56</v>
      </c>
      <c r="M319" s="60">
        <v>138.58768000000001</v>
      </c>
      <c r="N319" s="110">
        <v>128.56</v>
      </c>
      <c r="O319" s="60">
        <f>N319*1.04</f>
        <v>133.70240000000001</v>
      </c>
      <c r="P319" s="33">
        <f t="shared" si="60"/>
        <v>0</v>
      </c>
      <c r="Q319" s="33">
        <f t="shared" si="61"/>
        <v>0</v>
      </c>
      <c r="R319" s="33">
        <f t="shared" si="62"/>
        <v>106221.86435999988</v>
      </c>
      <c r="S319" s="33">
        <f t="shared" si="63"/>
        <v>106221.86435999988</v>
      </c>
      <c r="T319" s="33">
        <f t="shared" si="64"/>
        <v>212443.72871999975</v>
      </c>
      <c r="U319" s="38"/>
      <c r="V319" s="38"/>
      <c r="W319" s="45"/>
      <c r="X319" s="92">
        <f t="shared" si="56"/>
        <v>107.80000000000001</v>
      </c>
      <c r="Y319" s="93">
        <f t="shared" si="57"/>
        <v>104</v>
      </c>
      <c r="AC319" s="97">
        <f t="shared" si="55"/>
        <v>0</v>
      </c>
    </row>
    <row r="320" spans="1:29" s="3" customFormat="1" ht="66" customHeight="1">
      <c r="A320" s="48">
        <v>2920008068</v>
      </c>
      <c r="B320" s="48" t="s">
        <v>375</v>
      </c>
      <c r="C320" s="48" t="s">
        <v>140</v>
      </c>
      <c r="D320" s="38" t="s">
        <v>322</v>
      </c>
      <c r="E320" s="13" t="s">
        <v>270</v>
      </c>
      <c r="F320" s="13"/>
      <c r="G320" s="36">
        <v>647.50684999999999</v>
      </c>
      <c r="H320" s="36">
        <v>654.70137</v>
      </c>
      <c r="I320" s="36">
        <v>661.89589000000001</v>
      </c>
      <c r="J320" s="36">
        <v>661.89589000000001</v>
      </c>
      <c r="K320" s="41">
        <f t="shared" si="59"/>
        <v>2626</v>
      </c>
      <c r="L320" s="103">
        <v>48.85</v>
      </c>
      <c r="M320" s="60">
        <v>51.953779999999988</v>
      </c>
      <c r="N320" s="103">
        <v>33.5</v>
      </c>
      <c r="O320" s="60">
        <v>34.840000000000003</v>
      </c>
      <c r="P320" s="33">
        <f t="shared" si="60"/>
        <v>9939.2301475000004</v>
      </c>
      <c r="Q320" s="33">
        <f t="shared" si="61"/>
        <v>10049.6660295</v>
      </c>
      <c r="R320" s="33">
        <f t="shared" si="62"/>
        <v>11327.54064436419</v>
      </c>
      <c r="S320" s="33">
        <f t="shared" si="63"/>
        <v>11327.54064436419</v>
      </c>
      <c r="T320" s="33">
        <f t="shared" si="64"/>
        <v>42643.977465728385</v>
      </c>
      <c r="U320" s="52"/>
      <c r="V320" s="52"/>
      <c r="W320" s="52"/>
      <c r="X320" s="92">
        <f t="shared" si="56"/>
        <v>106.35369498464684</v>
      </c>
      <c r="Y320" s="93">
        <f t="shared" si="57"/>
        <v>104</v>
      </c>
      <c r="Z320" s="15"/>
      <c r="AC320" s="97">
        <f t="shared" si="55"/>
        <v>0</v>
      </c>
    </row>
    <row r="321" spans="1:29" s="3" customFormat="1" ht="57" customHeight="1">
      <c r="A321" s="48">
        <v>2920003609</v>
      </c>
      <c r="B321" s="48" t="s">
        <v>418</v>
      </c>
      <c r="C321" s="48" t="s">
        <v>140</v>
      </c>
      <c r="D321" s="38" t="s">
        <v>419</v>
      </c>
      <c r="E321" s="13" t="s">
        <v>270</v>
      </c>
      <c r="F321" s="13"/>
      <c r="G321" s="36">
        <v>0</v>
      </c>
      <c r="H321" s="36">
        <v>0</v>
      </c>
      <c r="I321" s="36">
        <v>0</v>
      </c>
      <c r="J321" s="36">
        <v>0</v>
      </c>
      <c r="K321" s="41">
        <f t="shared" si="59"/>
        <v>0</v>
      </c>
      <c r="L321" s="103">
        <v>14.45</v>
      </c>
      <c r="M321" s="60">
        <v>14.45</v>
      </c>
      <c r="N321" s="103">
        <v>14.45</v>
      </c>
      <c r="O321" s="60">
        <v>14.45</v>
      </c>
      <c r="P321" s="33">
        <f t="shared" si="60"/>
        <v>0</v>
      </c>
      <c r="Q321" s="33">
        <f t="shared" si="61"/>
        <v>0</v>
      </c>
      <c r="R321" s="33">
        <f t="shared" si="62"/>
        <v>0</v>
      </c>
      <c r="S321" s="33">
        <f t="shared" si="63"/>
        <v>0</v>
      </c>
      <c r="T321" s="33">
        <f t="shared" si="64"/>
        <v>0</v>
      </c>
      <c r="U321" s="52"/>
      <c r="V321" s="52"/>
      <c r="W321" s="52"/>
      <c r="X321" s="92">
        <f t="shared" si="56"/>
        <v>100</v>
      </c>
      <c r="Y321" s="93">
        <f t="shared" si="57"/>
        <v>100</v>
      </c>
      <c r="Z321" s="15" t="s">
        <v>428</v>
      </c>
      <c r="AC321" s="97">
        <f t="shared" si="55"/>
        <v>4</v>
      </c>
    </row>
    <row r="322" spans="1:29" ht="49.5" customHeight="1">
      <c r="A322" s="48" t="s">
        <v>410</v>
      </c>
      <c r="B322" s="48" t="s">
        <v>409</v>
      </c>
      <c r="C322" s="48" t="s">
        <v>217</v>
      </c>
      <c r="D322" s="38" t="s">
        <v>226</v>
      </c>
      <c r="E322" s="13" t="s">
        <v>270</v>
      </c>
      <c r="F322" s="13"/>
      <c r="G322" s="44">
        <v>300</v>
      </c>
      <c r="H322" s="44">
        <v>300</v>
      </c>
      <c r="I322" s="44">
        <v>300</v>
      </c>
      <c r="J322" s="44">
        <v>300</v>
      </c>
      <c r="K322" s="41">
        <f t="shared" si="59"/>
        <v>1200</v>
      </c>
      <c r="L322" s="110">
        <v>20.98</v>
      </c>
      <c r="M322" s="110">
        <v>20.98</v>
      </c>
      <c r="N322" s="110">
        <v>18.899999999999999</v>
      </c>
      <c r="O322" s="60">
        <v>19.66</v>
      </c>
      <c r="P322" s="33">
        <f t="shared" si="60"/>
        <v>624.00000000000057</v>
      </c>
      <c r="Q322" s="33">
        <f t="shared" si="61"/>
        <v>624.00000000000057</v>
      </c>
      <c r="R322" s="33">
        <f t="shared" si="62"/>
        <v>396.00000000000011</v>
      </c>
      <c r="S322" s="33">
        <f t="shared" si="63"/>
        <v>396.00000000000011</v>
      </c>
      <c r="T322" s="33">
        <f t="shared" si="64"/>
        <v>2040.0000000000014</v>
      </c>
      <c r="U322" s="38"/>
      <c r="V322" s="38"/>
      <c r="W322" s="45"/>
      <c r="X322" s="92">
        <f t="shared" si="56"/>
        <v>100</v>
      </c>
      <c r="Y322" s="93">
        <f t="shared" si="57"/>
        <v>104.02116402116404</v>
      </c>
      <c r="AC322" s="97">
        <f t="shared" si="55"/>
        <v>-2.1164021164040037E-2</v>
      </c>
    </row>
    <row r="323" spans="1:29" ht="49.5" customHeight="1">
      <c r="A323" s="48">
        <v>7729314745</v>
      </c>
      <c r="B323" s="48" t="s">
        <v>280</v>
      </c>
      <c r="C323" s="48" t="s">
        <v>54</v>
      </c>
      <c r="D323" s="38"/>
      <c r="E323" s="13" t="s">
        <v>272</v>
      </c>
      <c r="F323" s="13"/>
      <c r="G323" s="44">
        <v>1045.825</v>
      </c>
      <c r="H323" s="59">
        <v>860.71599999999989</v>
      </c>
      <c r="I323" s="59">
        <v>2276</v>
      </c>
      <c r="J323" s="59">
        <v>2276</v>
      </c>
      <c r="K323" s="41">
        <f t="shared" si="59"/>
        <v>6458.5410000000002</v>
      </c>
      <c r="L323" s="110">
        <v>75.3</v>
      </c>
      <c r="M323" s="60">
        <v>81.173399999999972</v>
      </c>
      <c r="N323" s="110">
        <v>31.414999999999999</v>
      </c>
      <c r="O323" s="60">
        <f t="shared" si="65"/>
        <v>32.671599999999998</v>
      </c>
      <c r="P323" s="33">
        <f t="shared" si="60"/>
        <v>45896.030124999997</v>
      </c>
      <c r="Q323" s="33">
        <f t="shared" si="61"/>
        <v>37772.521659999991</v>
      </c>
      <c r="R323" s="33">
        <f t="shared" si="62"/>
        <v>110390.09679999994</v>
      </c>
      <c r="S323" s="33">
        <f t="shared" si="63"/>
        <v>110390.09679999994</v>
      </c>
      <c r="T323" s="33">
        <f t="shared" si="64"/>
        <v>304448.7453849999</v>
      </c>
      <c r="U323" s="38"/>
      <c r="V323" s="38"/>
      <c r="W323" s="45"/>
      <c r="X323" s="92">
        <f t="shared" si="56"/>
        <v>107.79999999999997</v>
      </c>
      <c r="Y323" s="93">
        <f t="shared" si="57"/>
        <v>104</v>
      </c>
      <c r="AC323" s="97">
        <f t="shared" si="55"/>
        <v>0</v>
      </c>
    </row>
    <row r="324" spans="1:29" ht="49.5" customHeight="1">
      <c r="A324" s="48">
        <v>7729314745</v>
      </c>
      <c r="B324" s="48" t="s">
        <v>280</v>
      </c>
      <c r="C324" s="48" t="s">
        <v>71</v>
      </c>
      <c r="D324" s="38" t="s">
        <v>72</v>
      </c>
      <c r="E324" s="13" t="s">
        <v>272</v>
      </c>
      <c r="F324" s="13"/>
      <c r="G324" s="44">
        <v>1271.152</v>
      </c>
      <c r="H324" s="59">
        <v>1250.8629999999998</v>
      </c>
      <c r="I324" s="59">
        <v>1238</v>
      </c>
      <c r="J324" s="59">
        <v>1238</v>
      </c>
      <c r="K324" s="41">
        <f t="shared" si="59"/>
        <v>4998.0149999999994</v>
      </c>
      <c r="L324" s="110">
        <v>152.41999999999999</v>
      </c>
      <c r="M324" s="60">
        <v>152.41999999999999</v>
      </c>
      <c r="N324" s="110">
        <v>65.900000000000006</v>
      </c>
      <c r="O324" s="60">
        <f t="shared" si="65"/>
        <v>68.536000000000001</v>
      </c>
      <c r="P324" s="33">
        <f t="shared" si="60"/>
        <v>109980.07103999998</v>
      </c>
      <c r="Q324" s="33">
        <f t="shared" si="61"/>
        <v>108224.66675999996</v>
      </c>
      <c r="R324" s="33">
        <f t="shared" si="62"/>
        <v>103848.39199999998</v>
      </c>
      <c r="S324" s="33">
        <f t="shared" si="63"/>
        <v>103848.39199999998</v>
      </c>
      <c r="T324" s="33">
        <f t="shared" si="64"/>
        <v>425901.52179999993</v>
      </c>
      <c r="U324" s="38"/>
      <c r="V324" s="38"/>
      <c r="W324" s="45"/>
      <c r="X324" s="92">
        <f t="shared" si="56"/>
        <v>100</v>
      </c>
      <c r="Y324" s="93">
        <f t="shared" si="57"/>
        <v>104</v>
      </c>
      <c r="AC324" s="97">
        <f t="shared" si="55"/>
        <v>0</v>
      </c>
    </row>
    <row r="325" spans="1:29" ht="49.5" customHeight="1">
      <c r="A325" s="48">
        <v>7729314745</v>
      </c>
      <c r="B325" s="48" t="s">
        <v>280</v>
      </c>
      <c r="C325" s="48" t="s">
        <v>85</v>
      </c>
      <c r="D325" s="38" t="s">
        <v>373</v>
      </c>
      <c r="E325" s="13" t="s">
        <v>272</v>
      </c>
      <c r="F325" s="13"/>
      <c r="G325" s="44">
        <v>3703.6869999999999</v>
      </c>
      <c r="H325" s="59">
        <v>3702.4790000000003</v>
      </c>
      <c r="I325" s="59">
        <v>4557</v>
      </c>
      <c r="J325" s="59">
        <v>4557</v>
      </c>
      <c r="K325" s="41">
        <f t="shared" si="59"/>
        <v>16520.166000000001</v>
      </c>
      <c r="L325" s="110">
        <v>61.11</v>
      </c>
      <c r="M325" s="60">
        <v>61.11</v>
      </c>
      <c r="N325" s="110">
        <v>27.9</v>
      </c>
      <c r="O325" s="60">
        <f t="shared" si="65"/>
        <v>29.015999999999998</v>
      </c>
      <c r="P325" s="33">
        <f t="shared" si="60"/>
        <v>122999.44527</v>
      </c>
      <c r="Q325" s="33">
        <f t="shared" si="61"/>
        <v>122959.32759000002</v>
      </c>
      <c r="R325" s="33">
        <f t="shared" si="62"/>
        <v>146252.35800000001</v>
      </c>
      <c r="S325" s="33">
        <f t="shared" si="63"/>
        <v>146252.35800000001</v>
      </c>
      <c r="T325" s="33">
        <f t="shared" si="64"/>
        <v>538463.48886000004</v>
      </c>
      <c r="U325" s="38"/>
      <c r="V325" s="38"/>
      <c r="W325" s="45"/>
      <c r="X325" s="92">
        <f t="shared" si="56"/>
        <v>100</v>
      </c>
      <c r="Y325" s="93">
        <f t="shared" si="57"/>
        <v>104</v>
      </c>
      <c r="AC325" s="97">
        <f t="shared" si="55"/>
        <v>0</v>
      </c>
    </row>
    <row r="326" spans="1:29" ht="49.5" customHeight="1">
      <c r="A326" s="48">
        <v>7729314745</v>
      </c>
      <c r="B326" s="48" t="s">
        <v>280</v>
      </c>
      <c r="C326" s="48" t="s">
        <v>317</v>
      </c>
      <c r="D326" s="38" t="s">
        <v>281</v>
      </c>
      <c r="E326" s="13" t="s">
        <v>272</v>
      </c>
      <c r="F326" s="13"/>
      <c r="G326" s="44">
        <v>35046</v>
      </c>
      <c r="H326" s="59">
        <v>35435</v>
      </c>
      <c r="I326" s="59">
        <v>35825</v>
      </c>
      <c r="J326" s="59">
        <v>35825</v>
      </c>
      <c r="K326" s="41">
        <f t="shared" si="59"/>
        <v>142131</v>
      </c>
      <c r="L326" s="110">
        <v>35.886010800000001</v>
      </c>
      <c r="M326" s="60">
        <v>37.891624121200003</v>
      </c>
      <c r="N326" s="110">
        <v>25</v>
      </c>
      <c r="O326" s="60">
        <f t="shared" si="65"/>
        <v>26</v>
      </c>
      <c r="P326" s="33">
        <f t="shared" si="60"/>
        <v>381511.13449680002</v>
      </c>
      <c r="Q326" s="33">
        <f t="shared" si="61"/>
        <v>385745.79269800003</v>
      </c>
      <c r="R326" s="33">
        <f t="shared" si="62"/>
        <v>426017.43414199009</v>
      </c>
      <c r="S326" s="33">
        <f t="shared" si="63"/>
        <v>426017.43414199009</v>
      </c>
      <c r="T326" s="33">
        <f t="shared" si="64"/>
        <v>1619291.7954787801</v>
      </c>
      <c r="U326" s="38"/>
      <c r="V326" s="38"/>
      <c r="W326" s="45"/>
      <c r="X326" s="92">
        <f t="shared" si="56"/>
        <v>105.58884444520092</v>
      </c>
      <c r="Y326" s="93">
        <f t="shared" si="57"/>
        <v>104</v>
      </c>
      <c r="AC326" s="97">
        <f t="shared" si="55"/>
        <v>0</v>
      </c>
    </row>
    <row r="327" spans="1:29" ht="49.5" customHeight="1">
      <c r="A327" s="48">
        <v>7729314745</v>
      </c>
      <c r="B327" s="48" t="s">
        <v>280</v>
      </c>
      <c r="C327" s="48" t="s">
        <v>158</v>
      </c>
      <c r="D327" s="38" t="s">
        <v>177</v>
      </c>
      <c r="E327" s="13" t="s">
        <v>272</v>
      </c>
      <c r="F327" s="13"/>
      <c r="G327" s="44">
        <v>407.19399999999996</v>
      </c>
      <c r="H327" s="59">
        <v>422.78399999999999</v>
      </c>
      <c r="I327" s="59">
        <v>443</v>
      </c>
      <c r="J327" s="59">
        <v>443</v>
      </c>
      <c r="K327" s="41">
        <f t="shared" si="59"/>
        <v>1715.9780000000001</v>
      </c>
      <c r="L327" s="110">
        <v>35.886010800000001</v>
      </c>
      <c r="M327" s="60">
        <v>37.891624121199989</v>
      </c>
      <c r="N327" s="110">
        <v>32.299999999999997</v>
      </c>
      <c r="O327" s="60">
        <f t="shared" si="65"/>
        <v>33.591999999999999</v>
      </c>
      <c r="P327" s="33">
        <f t="shared" si="60"/>
        <v>1460.2020816952015</v>
      </c>
      <c r="Q327" s="33">
        <f t="shared" si="61"/>
        <v>1516.1079900672016</v>
      </c>
      <c r="R327" s="33">
        <f t="shared" si="62"/>
        <v>1904.7334856915957</v>
      </c>
      <c r="S327" s="33">
        <f t="shared" si="63"/>
        <v>1904.7334856915957</v>
      </c>
      <c r="T327" s="33">
        <f t="shared" si="64"/>
        <v>6785.7770431455947</v>
      </c>
      <c r="U327" s="38"/>
      <c r="V327" s="38"/>
      <c r="W327" s="45"/>
      <c r="X327" s="92">
        <f t="shared" si="56"/>
        <v>105.58884444520086</v>
      </c>
      <c r="Y327" s="93">
        <f t="shared" si="57"/>
        <v>104</v>
      </c>
      <c r="AC327" s="97">
        <f t="shared" si="55"/>
        <v>0</v>
      </c>
    </row>
    <row r="328" spans="1:29" ht="49.5" customHeight="1">
      <c r="A328" s="48">
        <v>7729314745</v>
      </c>
      <c r="B328" s="48" t="s">
        <v>280</v>
      </c>
      <c r="C328" s="48" t="s">
        <v>323</v>
      </c>
      <c r="D328" s="38" t="s">
        <v>282</v>
      </c>
      <c r="E328" s="13" t="s">
        <v>272</v>
      </c>
      <c r="F328" s="13"/>
      <c r="G328" s="44">
        <v>3644.8409999999999</v>
      </c>
      <c r="H328" s="59">
        <v>3439.52</v>
      </c>
      <c r="I328" s="59">
        <v>9041</v>
      </c>
      <c r="J328" s="59">
        <v>9041</v>
      </c>
      <c r="K328" s="41">
        <f t="shared" si="59"/>
        <v>25166.361000000001</v>
      </c>
      <c r="L328" s="110">
        <v>88.56</v>
      </c>
      <c r="M328" s="60">
        <v>88.56</v>
      </c>
      <c r="N328" s="110">
        <v>20</v>
      </c>
      <c r="O328" s="60">
        <f t="shared" si="65"/>
        <v>20.8</v>
      </c>
      <c r="P328" s="33">
        <f t="shared" si="60"/>
        <v>249890.29896000001</v>
      </c>
      <c r="Q328" s="33">
        <f t="shared" si="61"/>
        <v>235813.49120000002</v>
      </c>
      <c r="R328" s="33">
        <f t="shared" si="62"/>
        <v>612618.16</v>
      </c>
      <c r="S328" s="33">
        <f t="shared" si="63"/>
        <v>612618.16</v>
      </c>
      <c r="T328" s="33">
        <f t="shared" si="64"/>
        <v>1710940.1101600002</v>
      </c>
      <c r="U328" s="38"/>
      <c r="V328" s="38"/>
      <c r="W328" s="45"/>
      <c r="X328" s="92">
        <f t="shared" si="56"/>
        <v>100</v>
      </c>
      <c r="Y328" s="93">
        <f t="shared" si="57"/>
        <v>104</v>
      </c>
      <c r="AC328" s="97">
        <f t="shared" si="55"/>
        <v>0</v>
      </c>
    </row>
    <row r="329" spans="1:29" ht="49.5" customHeight="1">
      <c r="A329" s="48">
        <v>7729314745</v>
      </c>
      <c r="B329" s="48" t="s">
        <v>280</v>
      </c>
      <c r="C329" s="48" t="s">
        <v>411</v>
      </c>
      <c r="D329" s="38"/>
      <c r="E329" s="13" t="s">
        <v>272</v>
      </c>
      <c r="F329" s="13"/>
      <c r="G329" s="36">
        <v>0</v>
      </c>
      <c r="H329" s="36">
        <v>0</v>
      </c>
      <c r="I329" s="36">
        <v>0</v>
      </c>
      <c r="J329" s="36">
        <v>0</v>
      </c>
      <c r="K329" s="41">
        <f t="shared" si="59"/>
        <v>0</v>
      </c>
      <c r="L329" s="110">
        <v>20.2</v>
      </c>
      <c r="M329" s="60">
        <v>20.819719999999993</v>
      </c>
      <c r="N329" s="110">
        <v>20.2</v>
      </c>
      <c r="O329" s="60">
        <f>IF((N329*1.04)&gt;M329,M329,N329*1.04)</f>
        <v>20.819719999999993</v>
      </c>
      <c r="P329" s="33">
        <f t="shared" si="60"/>
        <v>0</v>
      </c>
      <c r="Q329" s="33">
        <f t="shared" si="61"/>
        <v>0</v>
      </c>
      <c r="R329" s="33">
        <f t="shared" si="62"/>
        <v>0</v>
      </c>
      <c r="S329" s="33">
        <f t="shared" si="63"/>
        <v>0</v>
      </c>
      <c r="T329" s="33">
        <f t="shared" si="64"/>
        <v>0</v>
      </c>
      <c r="U329" s="38"/>
      <c r="V329" s="38"/>
      <c r="W329" s="45"/>
      <c r="X329" s="92">
        <f t="shared" si="56"/>
        <v>103.06792079207918</v>
      </c>
      <c r="Y329" s="93">
        <f t="shared" si="57"/>
        <v>103.06792079207918</v>
      </c>
      <c r="Z329" s="15" t="s">
        <v>428</v>
      </c>
      <c r="AC329" s="97">
        <f>104-Y329</f>
        <v>0.93207920792082177</v>
      </c>
    </row>
    <row r="330" spans="1:29" ht="64.5" customHeight="1">
      <c r="A330" s="48">
        <v>7729314745</v>
      </c>
      <c r="B330" s="48" t="s">
        <v>280</v>
      </c>
      <c r="C330" s="48" t="s">
        <v>54</v>
      </c>
      <c r="D330" s="38"/>
      <c r="E330" s="13" t="s">
        <v>271</v>
      </c>
      <c r="F330" s="13"/>
      <c r="G330" s="44">
        <v>383.65600000000006</v>
      </c>
      <c r="H330" s="59">
        <v>214.702</v>
      </c>
      <c r="I330" s="59">
        <v>700</v>
      </c>
      <c r="J330" s="59">
        <v>700</v>
      </c>
      <c r="K330" s="41">
        <f t="shared" si="59"/>
        <v>1998.3580000000002</v>
      </c>
      <c r="L330" s="110">
        <f>L312</f>
        <v>90.38</v>
      </c>
      <c r="M330" s="110">
        <f>M312</f>
        <v>97.429639999999978</v>
      </c>
      <c r="N330" s="110">
        <f>N312</f>
        <v>34.630000000000003</v>
      </c>
      <c r="O330" s="60">
        <f t="shared" si="65"/>
        <v>36.015200000000007</v>
      </c>
      <c r="P330" s="33">
        <f t="shared" si="60"/>
        <v>21388.822</v>
      </c>
      <c r="Q330" s="33">
        <f t="shared" si="61"/>
        <v>11969.636499999999</v>
      </c>
      <c r="R330" s="33">
        <f t="shared" si="62"/>
        <v>42990.107999999978</v>
      </c>
      <c r="S330" s="33">
        <f t="shared" si="63"/>
        <v>42990.107999999978</v>
      </c>
      <c r="T330" s="33">
        <f t="shared" si="64"/>
        <v>119338.67449999996</v>
      </c>
      <c r="U330" s="38"/>
      <c r="V330" s="38"/>
      <c r="W330" s="45"/>
      <c r="X330" s="92">
        <f t="shared" si="56"/>
        <v>107.79999999999998</v>
      </c>
      <c r="Y330" s="93">
        <f t="shared" si="57"/>
        <v>104</v>
      </c>
      <c r="AC330" s="97">
        <f t="shared" si="55"/>
        <v>0</v>
      </c>
    </row>
    <row r="331" spans="1:29" ht="64.5" customHeight="1">
      <c r="A331" s="48">
        <v>7729314745</v>
      </c>
      <c r="B331" s="48" t="s">
        <v>280</v>
      </c>
      <c r="C331" s="48" t="s">
        <v>71</v>
      </c>
      <c r="D331" s="38" t="s">
        <v>72</v>
      </c>
      <c r="E331" s="13" t="s">
        <v>271</v>
      </c>
      <c r="F331" s="13"/>
      <c r="G331" s="44">
        <v>675.19499999999994</v>
      </c>
      <c r="H331" s="59">
        <v>647.88</v>
      </c>
      <c r="I331" s="59">
        <v>1109</v>
      </c>
      <c r="J331" s="59">
        <v>1109</v>
      </c>
      <c r="K331" s="41">
        <f t="shared" si="59"/>
        <v>3541.0749999999998</v>
      </c>
      <c r="L331" s="110">
        <f>L313</f>
        <v>191.77</v>
      </c>
      <c r="M331" s="110">
        <f t="shared" ref="M331:N331" si="66">M313</f>
        <v>191.77</v>
      </c>
      <c r="N331" s="110">
        <f t="shared" si="66"/>
        <v>40</v>
      </c>
      <c r="O331" s="60">
        <f t="shared" si="65"/>
        <v>41.6</v>
      </c>
      <c r="P331" s="33">
        <f t="shared" si="60"/>
        <v>102474.34514999999</v>
      </c>
      <c r="Q331" s="33">
        <f t="shared" si="61"/>
        <v>98328.747600000002</v>
      </c>
      <c r="R331" s="33">
        <f t="shared" si="62"/>
        <v>166538.53000000003</v>
      </c>
      <c r="S331" s="33">
        <f t="shared" si="63"/>
        <v>166538.53000000003</v>
      </c>
      <c r="T331" s="33">
        <f t="shared" si="64"/>
        <v>533880.15275000012</v>
      </c>
      <c r="U331" s="38"/>
      <c r="V331" s="38"/>
      <c r="W331" s="45"/>
      <c r="X331" s="92">
        <f t="shared" si="56"/>
        <v>100</v>
      </c>
      <c r="Y331" s="93">
        <f t="shared" si="57"/>
        <v>104</v>
      </c>
      <c r="AC331" s="97">
        <f t="shared" si="55"/>
        <v>0</v>
      </c>
    </row>
    <row r="332" spans="1:29" ht="64.5" customHeight="1">
      <c r="A332" s="48">
        <v>7729314745</v>
      </c>
      <c r="B332" s="48" t="s">
        <v>280</v>
      </c>
      <c r="C332" s="48" t="s">
        <v>60</v>
      </c>
      <c r="D332" s="38"/>
      <c r="E332" s="13" t="s">
        <v>271</v>
      </c>
      <c r="F332" s="13"/>
      <c r="G332" s="36">
        <v>0</v>
      </c>
      <c r="H332" s="36">
        <v>0</v>
      </c>
      <c r="I332" s="59">
        <v>1977</v>
      </c>
      <c r="J332" s="59">
        <v>1977</v>
      </c>
      <c r="K332" s="41">
        <f t="shared" si="59"/>
        <v>3954</v>
      </c>
      <c r="L332" s="110">
        <v>35.886010800000001</v>
      </c>
      <c r="M332" s="60">
        <v>37.889234421199994</v>
      </c>
      <c r="N332" s="110">
        <v>35.886010800000001</v>
      </c>
      <c r="O332" s="60">
        <f t="shared" si="65"/>
        <v>37.321451232000001</v>
      </c>
      <c r="P332" s="33">
        <f t="shared" si="60"/>
        <v>0</v>
      </c>
      <c r="Q332" s="33">
        <f t="shared" si="61"/>
        <v>0</v>
      </c>
      <c r="R332" s="33">
        <f t="shared" si="62"/>
        <v>1122.507365048386</v>
      </c>
      <c r="S332" s="33">
        <f t="shared" si="63"/>
        <v>1122.507365048386</v>
      </c>
      <c r="T332" s="33">
        <f t="shared" si="64"/>
        <v>2245.0147300967719</v>
      </c>
      <c r="U332" s="38"/>
      <c r="V332" s="38"/>
      <c r="W332" s="45"/>
      <c r="X332" s="92">
        <f t="shared" si="56"/>
        <v>105.58218530436376</v>
      </c>
      <c r="Y332" s="93">
        <f t="shared" si="57"/>
        <v>104</v>
      </c>
      <c r="AC332" s="97">
        <f t="shared" si="55"/>
        <v>0</v>
      </c>
    </row>
    <row r="333" spans="1:29" ht="64.5" customHeight="1">
      <c r="A333" s="48">
        <v>7729314745</v>
      </c>
      <c r="B333" s="48" t="s">
        <v>280</v>
      </c>
      <c r="C333" s="48" t="s">
        <v>85</v>
      </c>
      <c r="D333" s="38" t="s">
        <v>329</v>
      </c>
      <c r="E333" s="13" t="s">
        <v>271</v>
      </c>
      <c r="F333" s="13"/>
      <c r="G333" s="44">
        <v>1677.4880000000001</v>
      </c>
      <c r="H333" s="59">
        <v>1685.7869999999998</v>
      </c>
      <c r="I333" s="59">
        <v>3850</v>
      </c>
      <c r="J333" s="59">
        <v>3850</v>
      </c>
      <c r="K333" s="41">
        <f t="shared" si="59"/>
        <v>11063.275</v>
      </c>
      <c r="L333" s="110">
        <f>L314</f>
        <v>46.339399999999991</v>
      </c>
      <c r="M333" s="110">
        <f t="shared" ref="M333:N333" si="67">M314</f>
        <v>46.339399999999991</v>
      </c>
      <c r="N333" s="110">
        <f t="shared" si="67"/>
        <v>25.8</v>
      </c>
      <c r="O333" s="60">
        <f t="shared" si="65"/>
        <v>26.832000000000001</v>
      </c>
      <c r="P333" s="33">
        <f t="shared" si="60"/>
        <v>34454.597027199983</v>
      </c>
      <c r="Q333" s="33">
        <f t="shared" si="61"/>
        <v>34625.053507799981</v>
      </c>
      <c r="R333" s="33">
        <f t="shared" si="62"/>
        <v>75103.489999999962</v>
      </c>
      <c r="S333" s="33">
        <f t="shared" si="63"/>
        <v>75103.489999999962</v>
      </c>
      <c r="T333" s="33">
        <f t="shared" si="64"/>
        <v>219286.63053499989</v>
      </c>
      <c r="U333" s="38"/>
      <c r="V333" s="38"/>
      <c r="W333" s="45"/>
      <c r="X333" s="92">
        <f t="shared" si="56"/>
        <v>100</v>
      </c>
      <c r="Y333" s="93">
        <f t="shared" si="57"/>
        <v>104</v>
      </c>
      <c r="AC333" s="97">
        <f t="shared" si="55"/>
        <v>0</v>
      </c>
    </row>
    <row r="334" spans="1:29" ht="64.5" customHeight="1">
      <c r="A334" s="48">
        <v>7729314745</v>
      </c>
      <c r="B334" s="48" t="s">
        <v>280</v>
      </c>
      <c r="C334" s="48" t="s">
        <v>317</v>
      </c>
      <c r="D334" s="38" t="s">
        <v>281</v>
      </c>
      <c r="E334" s="13" t="s">
        <v>271</v>
      </c>
      <c r="F334" s="13"/>
      <c r="G334" s="36">
        <v>0</v>
      </c>
      <c r="H334" s="36">
        <v>0</v>
      </c>
      <c r="I334" s="59">
        <v>7555.75</v>
      </c>
      <c r="J334" s="59">
        <v>7555.75</v>
      </c>
      <c r="K334" s="41">
        <f t="shared" si="59"/>
        <v>15111.5</v>
      </c>
      <c r="L334" s="110">
        <v>26.485099999999999</v>
      </c>
      <c r="M334" s="110">
        <v>27.754128699999999</v>
      </c>
      <c r="N334" s="110">
        <v>26.485099999999999</v>
      </c>
      <c r="O334" s="60">
        <f>N334*1.04</f>
        <v>27.544504</v>
      </c>
      <c r="P334" s="33">
        <f t="shared" si="60"/>
        <v>0</v>
      </c>
      <c r="Q334" s="33">
        <f t="shared" si="61"/>
        <v>0</v>
      </c>
      <c r="R334" s="33">
        <f t="shared" si="62"/>
        <v>1583.8718270249933</v>
      </c>
      <c r="S334" s="33">
        <f t="shared" si="63"/>
        <v>1583.8718270249933</v>
      </c>
      <c r="T334" s="33">
        <f t="shared" si="64"/>
        <v>3167.7436540499866</v>
      </c>
      <c r="U334" s="38"/>
      <c r="V334" s="38"/>
      <c r="W334" s="45"/>
      <c r="X334" s="92">
        <f t="shared" si="56"/>
        <v>104.79148162551775</v>
      </c>
      <c r="Y334" s="93">
        <f t="shared" si="57"/>
        <v>104</v>
      </c>
      <c r="AC334" s="97">
        <f t="shared" si="55"/>
        <v>0</v>
      </c>
    </row>
    <row r="335" spans="1:29" ht="64.5" customHeight="1">
      <c r="A335" s="48">
        <v>7729314745</v>
      </c>
      <c r="B335" s="48" t="s">
        <v>280</v>
      </c>
      <c r="C335" s="48" t="s">
        <v>411</v>
      </c>
      <c r="D335" s="38"/>
      <c r="E335" s="13" t="s">
        <v>271</v>
      </c>
      <c r="F335" s="13"/>
      <c r="G335" s="36">
        <v>0</v>
      </c>
      <c r="H335" s="36">
        <v>0</v>
      </c>
      <c r="I335" s="59">
        <v>11874.75</v>
      </c>
      <c r="J335" s="59">
        <v>11874.75</v>
      </c>
      <c r="K335" s="41">
        <f t="shared" si="59"/>
        <v>23749.5</v>
      </c>
      <c r="L335" s="110">
        <v>128.56</v>
      </c>
      <c r="M335" s="110">
        <v>138.58767999999998</v>
      </c>
      <c r="N335" s="110">
        <v>128.56</v>
      </c>
      <c r="O335" s="60">
        <f>N335*1.04</f>
        <v>133.70240000000001</v>
      </c>
      <c r="P335" s="33">
        <f t="shared" si="60"/>
        <v>0</v>
      </c>
      <c r="Q335" s="33">
        <f t="shared" si="61"/>
        <v>0</v>
      </c>
      <c r="R335" s="33">
        <f t="shared" si="62"/>
        <v>58011.4786799996</v>
      </c>
      <c r="S335" s="33">
        <f t="shared" si="63"/>
        <v>58011.4786799996</v>
      </c>
      <c r="T335" s="33">
        <f t="shared" si="64"/>
        <v>116022.9573599992</v>
      </c>
      <c r="U335" s="38"/>
      <c r="V335" s="38"/>
      <c r="W335" s="45"/>
      <c r="X335" s="92">
        <f t="shared" si="56"/>
        <v>107.79999999999998</v>
      </c>
      <c r="Y335" s="93">
        <f t="shared" si="57"/>
        <v>104</v>
      </c>
      <c r="AC335" s="97">
        <f t="shared" si="55"/>
        <v>0</v>
      </c>
    </row>
    <row r="336" spans="1:29" ht="64.5" customHeight="1">
      <c r="A336" s="48">
        <v>7729314745</v>
      </c>
      <c r="B336" s="48" t="s">
        <v>280</v>
      </c>
      <c r="C336" s="48" t="s">
        <v>323</v>
      </c>
      <c r="D336" s="38" t="s">
        <v>282</v>
      </c>
      <c r="E336" s="13" t="s">
        <v>271</v>
      </c>
      <c r="F336" s="13"/>
      <c r="G336" s="59">
        <v>4309</v>
      </c>
      <c r="H336" s="59">
        <v>4309</v>
      </c>
      <c r="I336" s="59">
        <v>4309</v>
      </c>
      <c r="J336" s="59">
        <v>4309</v>
      </c>
      <c r="K336" s="41">
        <f t="shared" si="59"/>
        <v>17236</v>
      </c>
      <c r="L336" s="110">
        <f>L318</f>
        <v>182.61</v>
      </c>
      <c r="M336" s="110">
        <f t="shared" ref="M336:N336" si="68">M318</f>
        <v>182.61</v>
      </c>
      <c r="N336" s="110">
        <f t="shared" si="68"/>
        <v>30.02</v>
      </c>
      <c r="O336" s="60">
        <f t="shared" si="65"/>
        <v>31.220800000000001</v>
      </c>
      <c r="P336" s="33">
        <f t="shared" si="60"/>
        <v>657510.31000000006</v>
      </c>
      <c r="Q336" s="33">
        <f t="shared" si="61"/>
        <v>657510.31000000006</v>
      </c>
      <c r="R336" s="33">
        <f t="shared" si="62"/>
        <v>652336.06280000007</v>
      </c>
      <c r="S336" s="33">
        <f t="shared" si="63"/>
        <v>652336.06280000007</v>
      </c>
      <c r="T336" s="33">
        <f t="shared" si="64"/>
        <v>2619692.7456</v>
      </c>
      <c r="U336" s="38"/>
      <c r="V336" s="38"/>
      <c r="W336" s="45"/>
      <c r="X336" s="92">
        <f t="shared" si="56"/>
        <v>100</v>
      </c>
      <c r="Y336" s="93">
        <f t="shared" si="57"/>
        <v>104</v>
      </c>
      <c r="AC336" s="97">
        <f t="shared" si="55"/>
        <v>0</v>
      </c>
    </row>
    <row r="337" spans="1:29" ht="64.5" customHeight="1">
      <c r="A337" s="48">
        <v>2911001370</v>
      </c>
      <c r="B337" s="48" t="s">
        <v>414</v>
      </c>
      <c r="C337" s="48" t="s">
        <v>259</v>
      </c>
      <c r="D337" s="38"/>
      <c r="E337" s="33" t="s">
        <v>270</v>
      </c>
      <c r="F337" s="13"/>
      <c r="G337" s="36">
        <v>0</v>
      </c>
      <c r="H337" s="36">
        <v>0</v>
      </c>
      <c r="I337" s="59">
        <v>915</v>
      </c>
      <c r="J337" s="59">
        <v>915</v>
      </c>
      <c r="K337" s="41">
        <f t="shared" si="59"/>
        <v>1830</v>
      </c>
      <c r="L337" s="110">
        <v>21.097000000000001</v>
      </c>
      <c r="M337" s="110">
        <v>22.742565999999997</v>
      </c>
      <c r="N337" s="110">
        <v>21.097000000000001</v>
      </c>
      <c r="O337" s="60">
        <v>21.940880000000003</v>
      </c>
      <c r="P337" s="33">
        <f t="shared" si="60"/>
        <v>0</v>
      </c>
      <c r="Q337" s="33">
        <f t="shared" si="61"/>
        <v>0</v>
      </c>
      <c r="R337" s="33">
        <f t="shared" si="62"/>
        <v>733.54268999999363</v>
      </c>
      <c r="S337" s="33">
        <f t="shared" si="63"/>
        <v>733.54268999999363</v>
      </c>
      <c r="T337" s="33">
        <f t="shared" si="64"/>
        <v>1467.0853799999873</v>
      </c>
      <c r="U337" s="38"/>
      <c r="V337" s="38"/>
      <c r="W337" s="45"/>
      <c r="X337" s="92">
        <f t="shared" si="56"/>
        <v>107.79999999999998</v>
      </c>
      <c r="Y337" s="93">
        <f t="shared" si="57"/>
        <v>104</v>
      </c>
      <c r="AC337" s="97">
        <f t="shared" si="55"/>
        <v>0</v>
      </c>
    </row>
    <row r="338" spans="1:29" ht="64.5" customHeight="1">
      <c r="A338" s="48">
        <v>2912003370</v>
      </c>
      <c r="B338" s="48" t="s">
        <v>416</v>
      </c>
      <c r="C338" s="48" t="s">
        <v>415</v>
      </c>
      <c r="D338" s="38"/>
      <c r="E338" s="33" t="s">
        <v>270</v>
      </c>
      <c r="F338" s="13"/>
      <c r="G338" s="59">
        <v>117</v>
      </c>
      <c r="H338" s="59">
        <v>117</v>
      </c>
      <c r="I338" s="59">
        <v>117</v>
      </c>
      <c r="J338" s="59">
        <v>117</v>
      </c>
      <c r="K338" s="41">
        <f t="shared" si="59"/>
        <v>468</v>
      </c>
      <c r="L338" s="110">
        <v>58.22</v>
      </c>
      <c r="M338" s="110">
        <v>58.22</v>
      </c>
      <c r="N338" s="110">
        <v>44.5</v>
      </c>
      <c r="O338" s="60">
        <v>46.28</v>
      </c>
      <c r="P338" s="33">
        <f t="shared" si="60"/>
        <v>1605.2399999999998</v>
      </c>
      <c r="Q338" s="33">
        <f t="shared" si="61"/>
        <v>1605.2399999999998</v>
      </c>
      <c r="R338" s="33">
        <f t="shared" si="62"/>
        <v>1396.9799999999998</v>
      </c>
      <c r="S338" s="33">
        <f t="shared" si="63"/>
        <v>1396.9799999999998</v>
      </c>
      <c r="T338" s="33">
        <f t="shared" si="64"/>
        <v>6004.4399999999987</v>
      </c>
      <c r="U338" s="38"/>
      <c r="V338" s="38"/>
      <c r="W338" s="45"/>
      <c r="X338" s="92">
        <f t="shared" si="56"/>
        <v>100</v>
      </c>
      <c r="Y338" s="93">
        <f t="shared" si="57"/>
        <v>104</v>
      </c>
      <c r="AC338" s="97">
        <f t="shared" si="55"/>
        <v>0</v>
      </c>
    </row>
    <row r="339" spans="1:29" s="15" customFormat="1" ht="30.75" customHeight="1">
      <c r="A339" s="183" t="s">
        <v>290</v>
      </c>
      <c r="B339" s="183"/>
      <c r="C339" s="183"/>
      <c r="D339" s="183"/>
      <c r="E339" s="183"/>
      <c r="F339" s="195"/>
      <c r="G339" s="111">
        <f>SUM(G311:G338)</f>
        <v>86802.42085000001</v>
      </c>
      <c r="H339" s="111">
        <f t="shared" ref="H339:J339" si="69">SUM(H311:H338)</f>
        <v>86535.897370000006</v>
      </c>
      <c r="I339" s="111">
        <f t="shared" si="69"/>
        <v>143976.47489000001</v>
      </c>
      <c r="J339" s="111">
        <f t="shared" si="69"/>
        <v>143982.67589000001</v>
      </c>
      <c r="K339" s="111">
        <f>SUM(K311:K338)</f>
        <v>461297.46900000004</v>
      </c>
      <c r="L339" s="111"/>
      <c r="M339" s="111"/>
      <c r="N339" s="111"/>
      <c r="O339" s="111"/>
      <c r="P339" s="196">
        <f t="shared" ref="P339:T339" si="70">SUM(P311:P338)</f>
        <v>2879110.8124663956</v>
      </c>
      <c r="Q339" s="196">
        <f t="shared" si="70"/>
        <v>2851064.624170668</v>
      </c>
      <c r="R339" s="196">
        <f t="shared" si="70"/>
        <v>3870512.934015335</v>
      </c>
      <c r="S339" s="196">
        <f t="shared" si="70"/>
        <v>3871173.2977532386</v>
      </c>
      <c r="T339" s="196">
        <f t="shared" si="70"/>
        <v>13471861.668405632</v>
      </c>
      <c r="U339" s="196">
        <f>'[1]План по районам (ХВ)'!$Z$307</f>
        <v>1237529.0666666667</v>
      </c>
      <c r="V339" s="196">
        <f>S339/3</f>
        <v>1290391.0992510796</v>
      </c>
      <c r="W339" s="196">
        <f>T339+U339-V339</f>
        <v>13418999.635821218</v>
      </c>
      <c r="X339" s="197"/>
      <c r="Y339" s="56"/>
      <c r="AC339" s="97" t="e">
        <f>SUM(AC8:AC338)</f>
        <v>#DIV/0!</v>
      </c>
    </row>
    <row r="340" spans="1:29" s="15" customFormat="1" ht="33" customHeight="1">
      <c r="A340" s="183" t="s">
        <v>276</v>
      </c>
      <c r="B340" s="183"/>
      <c r="C340" s="183"/>
      <c r="D340" s="183"/>
      <c r="E340" s="183"/>
      <c r="F340" s="195"/>
      <c r="G340" s="112">
        <f t="shared" ref="G340:V340" si="71">G339+G308</f>
        <v>13460711.052459342</v>
      </c>
      <c r="H340" s="112">
        <f t="shared" si="71"/>
        <v>12943180.400388345</v>
      </c>
      <c r="I340" s="112">
        <f t="shared" si="71"/>
        <v>16502286.990731351</v>
      </c>
      <c r="J340" s="112">
        <f t="shared" si="71"/>
        <v>17361639.485363346</v>
      </c>
      <c r="K340" s="112">
        <f>K339+K308</f>
        <v>60267817.928942382</v>
      </c>
      <c r="L340" s="112"/>
      <c r="M340" s="112"/>
      <c r="N340" s="112"/>
      <c r="O340" s="112"/>
      <c r="P340" s="196">
        <f>P339+P308</f>
        <v>368421471.11018044</v>
      </c>
      <c r="Q340" s="196">
        <f t="shared" ref="Q340:T340" si="72">Q339+Q308</f>
        <v>357188129.8799029</v>
      </c>
      <c r="R340" s="196">
        <f t="shared" si="72"/>
        <v>404012596.62432277</v>
      </c>
      <c r="S340" s="196">
        <f t="shared" si="72"/>
        <v>423180229.18122429</v>
      </c>
      <c r="T340" s="196">
        <f t="shared" si="72"/>
        <v>1552802426.7956302</v>
      </c>
      <c r="U340" s="198">
        <f t="shared" si="71"/>
        <v>118770248.92110157</v>
      </c>
      <c r="V340" s="198">
        <f t="shared" si="71"/>
        <v>141060076.39374146</v>
      </c>
      <c r="W340" s="198">
        <f>W339+W308</f>
        <v>1530512599.3229904</v>
      </c>
      <c r="X340" s="199"/>
      <c r="Y340" s="56"/>
      <c r="AC340" s="17"/>
    </row>
    <row r="341" spans="1:29" ht="10.5" customHeight="1">
      <c r="A341" s="7"/>
      <c r="B341" s="10"/>
      <c r="C341" s="19"/>
      <c r="D341" s="7"/>
      <c r="E341" s="7"/>
      <c r="F341" s="7"/>
      <c r="G341" s="8"/>
      <c r="H341" s="7"/>
      <c r="I341" s="7"/>
      <c r="J341" s="56"/>
      <c r="K341" s="55"/>
      <c r="L341" s="7"/>
      <c r="M341" s="7"/>
      <c r="N341" s="7"/>
      <c r="O341" s="8"/>
      <c r="P341" s="7"/>
      <c r="Q341" s="7"/>
      <c r="R341" s="7"/>
      <c r="S341" s="53"/>
      <c r="T341" s="54"/>
      <c r="U341" s="54"/>
      <c r="V341" s="54"/>
      <c r="W341" s="55"/>
      <c r="X341" s="55"/>
      <c r="Y341" s="56"/>
    </row>
    <row r="342" spans="1:29" ht="34.5" hidden="1" customHeight="1">
      <c r="A342" s="7"/>
      <c r="B342" s="10"/>
      <c r="C342" s="19"/>
      <c r="D342" s="7"/>
      <c r="E342" s="7"/>
      <c r="F342" s="7"/>
      <c r="G342" s="8"/>
      <c r="H342" s="7"/>
      <c r="I342" s="7"/>
      <c r="J342" s="7"/>
      <c r="K342" s="8"/>
      <c r="L342" s="7"/>
      <c r="M342" s="7"/>
      <c r="N342" s="7"/>
      <c r="O342" s="8"/>
      <c r="P342" s="7"/>
      <c r="Q342" s="7"/>
      <c r="R342" s="7"/>
      <c r="S342" s="8"/>
      <c r="T342" s="7"/>
      <c r="U342" s="50"/>
      <c r="V342" s="50"/>
      <c r="W342" s="51"/>
      <c r="X342" s="51"/>
      <c r="Y342" s="56"/>
    </row>
    <row r="343" spans="1:29" s="65" customFormat="1" ht="67.5" hidden="1" customHeight="1">
      <c r="A343" s="61"/>
      <c r="B343" s="62"/>
      <c r="C343" s="62"/>
      <c r="D343" s="129"/>
      <c r="E343" s="144" t="s">
        <v>394</v>
      </c>
      <c r="F343" s="144"/>
      <c r="G343" s="144"/>
      <c r="H343" s="63"/>
      <c r="I343" s="63"/>
      <c r="J343" s="64"/>
      <c r="K343" s="64"/>
      <c r="L343" s="64"/>
      <c r="M343" s="64"/>
      <c r="R343" s="200"/>
      <c r="S343" s="200"/>
      <c r="T343" s="201"/>
      <c r="Y343" s="56"/>
      <c r="Z343" s="15"/>
      <c r="AC343" s="17"/>
    </row>
    <row r="344" spans="1:29" s="65" customFormat="1" ht="21.75" hidden="1" customHeight="1">
      <c r="A344" s="61"/>
      <c r="B344" s="62"/>
      <c r="C344" s="62"/>
      <c r="D344" s="129"/>
      <c r="E344" s="137"/>
      <c r="F344" s="137"/>
      <c r="H344" s="137"/>
      <c r="I344" s="137"/>
      <c r="J344" s="64"/>
      <c r="K344" s="64"/>
      <c r="L344" s="64"/>
      <c r="M344" s="64"/>
      <c r="Y344" s="56"/>
      <c r="Z344" s="15"/>
      <c r="AC344" s="17"/>
    </row>
    <row r="345" spans="1:29" s="65" customFormat="1" ht="29.25" hidden="1" customHeight="1">
      <c r="A345" s="61"/>
      <c r="B345" s="62"/>
      <c r="C345" s="62"/>
      <c r="D345" s="129"/>
      <c r="E345" s="144" t="s">
        <v>287</v>
      </c>
      <c r="F345" s="144"/>
      <c r="G345" s="144"/>
      <c r="H345" s="202"/>
      <c r="I345" s="203"/>
      <c r="J345" s="66" t="s">
        <v>288</v>
      </c>
      <c r="M345" s="66"/>
      <c r="Y345" s="56"/>
      <c r="Z345" s="15"/>
      <c r="AC345" s="17"/>
    </row>
    <row r="346" spans="1:29" s="65" customFormat="1" ht="29.25" hidden="1" customHeight="1">
      <c r="A346" s="61"/>
      <c r="B346" s="62"/>
      <c r="C346" s="62"/>
      <c r="D346" s="129"/>
      <c r="E346" s="137"/>
      <c r="F346" s="137"/>
      <c r="G346" s="62"/>
      <c r="H346" s="204"/>
      <c r="I346" s="205"/>
      <c r="J346" s="66"/>
      <c r="M346" s="66"/>
      <c r="Y346" s="56"/>
      <c r="Z346" s="15"/>
      <c r="AC346" s="17"/>
    </row>
    <row r="347" spans="1:29" s="65" customFormat="1" ht="29.25" hidden="1" customHeight="1">
      <c r="A347" s="61"/>
      <c r="B347" s="62"/>
      <c r="C347" s="62"/>
      <c r="D347" s="129"/>
      <c r="E347" s="206"/>
      <c r="F347" s="206"/>
      <c r="G347" s="62"/>
      <c r="H347" s="64"/>
      <c r="I347" s="64"/>
      <c r="J347" s="64"/>
      <c r="M347" s="64"/>
      <c r="Y347" s="56"/>
      <c r="Z347" s="15"/>
      <c r="AC347" s="17"/>
    </row>
    <row r="348" spans="1:29" s="65" customFormat="1" ht="113.25" hidden="1" customHeight="1">
      <c r="A348" s="61"/>
      <c r="B348" s="62"/>
      <c r="C348" s="62"/>
      <c r="D348" s="129"/>
      <c r="E348" s="207" t="s">
        <v>395</v>
      </c>
      <c r="F348" s="207"/>
      <c r="G348" s="207"/>
      <c r="H348" s="208"/>
      <c r="I348" s="208"/>
      <c r="J348" s="67" t="s">
        <v>396</v>
      </c>
      <c r="M348" s="67"/>
      <c r="Y348" s="56"/>
      <c r="Z348" s="15"/>
      <c r="AC348" s="17"/>
    </row>
    <row r="349" spans="1:29" s="70" customFormat="1" ht="44.25" hidden="1" customHeight="1">
      <c r="A349" s="68"/>
      <c r="B349" s="69"/>
      <c r="C349" s="69"/>
      <c r="D349" s="130"/>
      <c r="F349" s="71"/>
      <c r="G349" s="71"/>
      <c r="H349" s="209"/>
      <c r="I349" s="209"/>
      <c r="J349" s="72"/>
      <c r="M349" s="72"/>
      <c r="Y349" s="56"/>
      <c r="Z349" s="15"/>
      <c r="AC349" s="17"/>
    </row>
    <row r="350" spans="1:29" ht="67.5" hidden="1" customHeight="1">
      <c r="A350" s="73"/>
      <c r="E350" s="1"/>
      <c r="F350" s="1"/>
      <c r="G350" s="1"/>
      <c r="H350" s="1"/>
      <c r="I350" s="1"/>
      <c r="J350" s="1"/>
      <c r="K350" s="1"/>
      <c r="P350" s="1"/>
      <c r="Q350" s="1"/>
      <c r="R350" s="1"/>
      <c r="S350" s="210"/>
      <c r="T350" s="210"/>
      <c r="U350" s="211"/>
      <c r="Y350" s="56"/>
    </row>
    <row r="351" spans="1:29" ht="34.5" hidden="1" customHeight="1">
      <c r="A351" s="7"/>
      <c r="B351" s="10"/>
      <c r="C351" s="19"/>
      <c r="D351" s="7"/>
      <c r="E351" s="7"/>
      <c r="F351" s="7"/>
      <c r="G351" s="8"/>
      <c r="H351" s="7"/>
      <c r="I351" s="7"/>
      <c r="J351" s="7"/>
      <c r="K351" s="8"/>
      <c r="L351" s="7"/>
      <c r="M351" s="7"/>
      <c r="N351" s="7"/>
      <c r="O351" s="8"/>
      <c r="P351" s="7"/>
      <c r="Q351" s="7"/>
      <c r="R351" s="7"/>
      <c r="S351" s="8"/>
      <c r="T351" s="7"/>
      <c r="U351" s="7"/>
      <c r="V351" s="7"/>
      <c r="W351" s="8"/>
      <c r="X351" s="8"/>
      <c r="Y351" s="56"/>
    </row>
    <row r="352" spans="1:29" ht="18.75" customHeight="1">
      <c r="A352" s="143"/>
      <c r="B352" s="143"/>
      <c r="C352" s="143"/>
      <c r="D352" s="143"/>
      <c r="E352" s="143"/>
      <c r="F352" s="7"/>
      <c r="G352" s="8"/>
      <c r="H352" s="7"/>
      <c r="I352" s="7"/>
      <c r="J352" s="7"/>
      <c r="K352" s="8"/>
      <c r="L352" s="7"/>
      <c r="M352" s="7"/>
      <c r="N352" s="7"/>
      <c r="O352" s="8"/>
      <c r="P352" s="7"/>
      <c r="Q352" s="7"/>
      <c r="R352" s="7"/>
      <c r="S352" s="8"/>
      <c r="T352" s="7"/>
      <c r="U352" s="7"/>
      <c r="V352" s="7"/>
      <c r="W352" s="8"/>
      <c r="X352" s="8"/>
    </row>
    <row r="353" spans="1:24" ht="20.25" customHeight="1">
      <c r="A353" s="142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7"/>
      <c r="Q353" s="7"/>
      <c r="R353" s="7"/>
      <c r="S353" s="8"/>
      <c r="T353" s="7"/>
      <c r="U353" s="7"/>
      <c r="V353" s="7"/>
      <c r="W353" s="8"/>
      <c r="X353" s="8"/>
    </row>
    <row r="354" spans="1:24" ht="21" customHeight="1">
      <c r="A354" s="142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</row>
    <row r="355" spans="1:24" ht="24.75" customHeight="1">
      <c r="A355" s="142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</row>
    <row r="356" spans="1:24" ht="19.5" customHeight="1">
      <c r="A356" s="142"/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</row>
    <row r="357" spans="1:24" ht="24.75" customHeight="1">
      <c r="A357" s="142"/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</row>
  </sheetData>
  <autoFilter ref="A6:AD340"/>
  <mergeCells count="32">
    <mergeCell ref="R343:S343"/>
    <mergeCell ref="E345:G345"/>
    <mergeCell ref="E348:G348"/>
    <mergeCell ref="S350:T350"/>
    <mergeCell ref="Z4:Z5"/>
    <mergeCell ref="Z72:Z73"/>
    <mergeCell ref="A339:E339"/>
    <mergeCell ref="A340:E340"/>
    <mergeCell ref="A308:E308"/>
    <mergeCell ref="A310:C310"/>
    <mergeCell ref="X4:Y4"/>
    <mergeCell ref="A357:O357"/>
    <mergeCell ref="A352:E352"/>
    <mergeCell ref="A353:O353"/>
    <mergeCell ref="A354:O354"/>
    <mergeCell ref="A355:O355"/>
    <mergeCell ref="A356:O356"/>
    <mergeCell ref="E343:G343"/>
    <mergeCell ref="G2:N2"/>
    <mergeCell ref="W4:W5"/>
    <mergeCell ref="B4:B5"/>
    <mergeCell ref="C4:C5"/>
    <mergeCell ref="D4:D5"/>
    <mergeCell ref="G4:K4"/>
    <mergeCell ref="E4:E5"/>
    <mergeCell ref="F4:F5"/>
    <mergeCell ref="P4:T4"/>
    <mergeCell ref="L4:M4"/>
    <mergeCell ref="N4:O4"/>
    <mergeCell ref="A4:A5"/>
    <mergeCell ref="U4:U5"/>
    <mergeCell ref="V4:V5"/>
  </mergeCells>
  <pageMargins left="0.31496062992125984" right="0.31496062992125984" top="0.74803149606299213" bottom="0.59055118110236227" header="0" footer="0.39370078740157483"/>
  <pageSetup paperSize="9" scale="35" fitToHeight="0" orientation="landscape" r:id="rId1"/>
  <headerFooter>
    <oddFooter>&amp;C&amp;P</oddFooter>
  </headerFooter>
  <colBreaks count="1" manualBreakCount="1">
    <brk id="15" max="35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56"/>
  <sheetViews>
    <sheetView view="pageBreakPreview" zoomScale="50" zoomScaleNormal="50" zoomScaleSheetLayoutView="50"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2" sqref="E2"/>
    </sheetView>
  </sheetViews>
  <sheetFormatPr defaultColWidth="9.140625" defaultRowHeight="12.75" customHeight="1" outlineLevelCol="1"/>
  <cols>
    <col min="1" max="1" width="32.5703125" style="2" customWidth="1"/>
    <col min="2" max="2" width="41.140625" style="11" customWidth="1"/>
    <col min="3" max="3" width="46.7109375" style="11" customWidth="1"/>
    <col min="4" max="4" width="57.140625" style="2" customWidth="1"/>
    <col min="5" max="5" width="38.5703125" style="2" customWidth="1"/>
    <col min="6" max="6" width="19" style="2" hidden="1" customWidth="1" outlineLevel="1"/>
    <col min="7" max="7" width="29.28515625" style="31" customWidth="1" collapsed="1"/>
    <col min="8" max="11" width="29.28515625" style="31" customWidth="1"/>
    <col min="12" max="15" width="20.140625" style="1" customWidth="1"/>
    <col min="16" max="19" width="26.140625" style="29" customWidth="1"/>
    <col min="20" max="20" width="28.5703125" style="29" customWidth="1"/>
    <col min="21" max="21" width="28.42578125" style="1" customWidth="1"/>
    <col min="22" max="22" width="30.140625" style="1" customWidth="1"/>
    <col min="23" max="23" width="29.85546875" style="1" customWidth="1"/>
    <col min="24" max="25" width="17.7109375" style="15" hidden="1" customWidth="1" outlineLevel="1"/>
    <col min="26" max="26" width="20.42578125" style="1" hidden="1" customWidth="1" outlineLevel="1"/>
    <col min="27" max="27" width="18" style="1" hidden="1" customWidth="1" outlineLevel="1"/>
    <col min="28" max="28" width="9.140625" style="1" collapsed="1"/>
    <col min="29" max="16384" width="9.140625" style="1"/>
  </cols>
  <sheetData>
    <row r="1" spans="1:27" ht="35.25" customHeight="1">
      <c r="M1" s="138"/>
    </row>
    <row r="2" spans="1:27" s="17" customFormat="1" ht="149.25" customHeight="1">
      <c r="B2" s="136"/>
      <c r="C2" s="136"/>
      <c r="D2" s="136"/>
      <c r="E2" s="136"/>
      <c r="F2" s="136"/>
      <c r="G2" s="141" t="s">
        <v>450</v>
      </c>
      <c r="H2" s="141"/>
      <c r="I2" s="141"/>
      <c r="J2" s="141"/>
      <c r="K2" s="141"/>
      <c r="L2" s="141"/>
      <c r="M2" s="141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94"/>
      <c r="Y2" s="15"/>
    </row>
    <row r="3" spans="1:27" ht="42.75" customHeight="1">
      <c r="A3" s="4"/>
      <c r="B3" s="9"/>
      <c r="C3" s="18"/>
      <c r="D3" s="4"/>
      <c r="E3" s="4"/>
      <c r="F3" s="4"/>
      <c r="G3" s="30"/>
      <c r="H3" s="30"/>
      <c r="I3" s="30"/>
      <c r="J3" s="30"/>
      <c r="K3" s="30"/>
      <c r="L3" s="145"/>
      <c r="M3" s="146"/>
      <c r="N3" s="146"/>
      <c r="O3" s="146"/>
    </row>
    <row r="4" spans="1:27" s="15" customFormat="1" ht="108.75" customHeight="1">
      <c r="A4" s="152" t="s">
        <v>2</v>
      </c>
      <c r="B4" s="152" t="s">
        <v>3</v>
      </c>
      <c r="C4" s="212" t="s">
        <v>0</v>
      </c>
      <c r="D4" s="152" t="s">
        <v>1</v>
      </c>
      <c r="E4" s="153" t="s">
        <v>283</v>
      </c>
      <c r="F4" s="213" t="s">
        <v>291</v>
      </c>
      <c r="G4" s="154" t="s">
        <v>440</v>
      </c>
      <c r="H4" s="155"/>
      <c r="I4" s="155"/>
      <c r="J4" s="155"/>
      <c r="K4" s="156"/>
      <c r="L4" s="214" t="s">
        <v>381</v>
      </c>
      <c r="M4" s="215"/>
      <c r="N4" s="214" t="s">
        <v>441</v>
      </c>
      <c r="O4" s="215"/>
      <c r="P4" s="157" t="s">
        <v>277</v>
      </c>
      <c r="Q4" s="158"/>
      <c r="R4" s="158"/>
      <c r="S4" s="158"/>
      <c r="T4" s="159"/>
      <c r="U4" s="160" t="s">
        <v>387</v>
      </c>
      <c r="V4" s="160" t="s">
        <v>393</v>
      </c>
      <c r="W4" s="160" t="s">
        <v>444</v>
      </c>
      <c r="X4" s="98" t="s">
        <v>397</v>
      </c>
      <c r="Y4" s="99"/>
      <c r="Z4" s="99"/>
      <c r="AA4" s="99"/>
    </row>
    <row r="5" spans="1:27" s="16" customFormat="1" ht="131.25" customHeight="1">
      <c r="A5" s="152"/>
      <c r="B5" s="152"/>
      <c r="C5" s="212"/>
      <c r="D5" s="152"/>
      <c r="E5" s="153"/>
      <c r="F5" s="213"/>
      <c r="G5" s="163" t="s">
        <v>388</v>
      </c>
      <c r="H5" s="163" t="s">
        <v>386</v>
      </c>
      <c r="I5" s="163" t="s">
        <v>285</v>
      </c>
      <c r="J5" s="163" t="s">
        <v>286</v>
      </c>
      <c r="K5" s="163" t="s">
        <v>273</v>
      </c>
      <c r="L5" s="163" t="s">
        <v>274</v>
      </c>
      <c r="M5" s="163" t="s">
        <v>275</v>
      </c>
      <c r="N5" s="163" t="s">
        <v>274</v>
      </c>
      <c r="O5" s="163" t="s">
        <v>275</v>
      </c>
      <c r="P5" s="163" t="s">
        <v>284</v>
      </c>
      <c r="Q5" s="163" t="s">
        <v>386</v>
      </c>
      <c r="R5" s="163" t="s">
        <v>285</v>
      </c>
      <c r="S5" s="163" t="s">
        <v>286</v>
      </c>
      <c r="T5" s="163" t="s">
        <v>273</v>
      </c>
      <c r="U5" s="160"/>
      <c r="V5" s="160"/>
      <c r="W5" s="160"/>
      <c r="X5" s="89" t="s">
        <v>432</v>
      </c>
      <c r="Y5" s="89" t="s">
        <v>433</v>
      </c>
      <c r="Z5" s="89" t="s">
        <v>431</v>
      </c>
      <c r="AA5" s="89" t="s">
        <v>434</v>
      </c>
    </row>
    <row r="6" spans="1:27" s="5" customFormat="1" ht="14.25" customHeight="1">
      <c r="A6" s="21"/>
      <c r="B6" s="22"/>
      <c r="C6" s="22"/>
      <c r="D6" s="21"/>
      <c r="E6" s="23"/>
      <c r="F6" s="23"/>
      <c r="G6" s="24"/>
      <c r="H6" s="24"/>
      <c r="I6" s="24"/>
      <c r="J6" s="24"/>
      <c r="K6" s="24"/>
      <c r="L6" s="101"/>
      <c r="M6" s="101"/>
      <c r="N6" s="102"/>
      <c r="O6" s="102"/>
      <c r="P6" s="24"/>
      <c r="Q6" s="24"/>
      <c r="R6" s="24"/>
      <c r="S6" s="24"/>
      <c r="T6" s="24"/>
      <c r="U6" s="25"/>
      <c r="V6" s="25"/>
      <c r="W6" s="25"/>
      <c r="X6" s="16"/>
      <c r="Y6" s="16"/>
    </row>
    <row r="7" spans="1:27" s="171" customFormat="1" ht="57.75" customHeight="1">
      <c r="A7" s="167" t="s">
        <v>379</v>
      </c>
      <c r="B7" s="168"/>
      <c r="C7" s="216"/>
      <c r="D7" s="168"/>
      <c r="E7" s="168"/>
      <c r="F7" s="168"/>
      <c r="G7" s="169"/>
      <c r="H7" s="169"/>
      <c r="I7" s="169"/>
      <c r="J7" s="169"/>
      <c r="K7" s="169"/>
      <c r="L7" s="168"/>
      <c r="M7" s="168"/>
      <c r="N7" s="168"/>
      <c r="O7" s="168"/>
      <c r="P7" s="169"/>
      <c r="Q7" s="169"/>
      <c r="R7" s="169"/>
      <c r="S7" s="169"/>
      <c r="T7" s="169"/>
      <c r="U7" s="168"/>
      <c r="V7" s="168"/>
      <c r="W7" s="170"/>
      <c r="X7" s="173"/>
      <c r="Y7" s="173"/>
    </row>
    <row r="8" spans="1:27" s="6" customFormat="1" ht="49.5" customHeight="1">
      <c r="A8" s="34" t="s">
        <v>7</v>
      </c>
      <c r="B8" s="46" t="s">
        <v>8</v>
      </c>
      <c r="C8" s="47" t="s">
        <v>5</v>
      </c>
      <c r="D8" s="34" t="s">
        <v>6</v>
      </c>
      <c r="E8" s="26" t="s">
        <v>270</v>
      </c>
      <c r="F8" s="26"/>
      <c r="G8" s="32">
        <v>30077.203000000001</v>
      </c>
      <c r="H8" s="32">
        <v>29996.364000000001</v>
      </c>
      <c r="I8" s="32">
        <v>37601.550000000003</v>
      </c>
      <c r="J8" s="32">
        <v>28745.096000000001</v>
      </c>
      <c r="K8" s="32">
        <f>SUM(G8:J8)</f>
        <v>126420.213</v>
      </c>
      <c r="L8" s="60">
        <f>'2022'!M8</f>
        <v>66.776199999999989</v>
      </c>
      <c r="M8" s="60">
        <f>('2022'!L8+'2022'!M8)/2*1.04*2-L8</f>
        <v>69.158248000000015</v>
      </c>
      <c r="N8" s="60">
        <f>'2022'!O8</f>
        <v>27.768000000000001</v>
      </c>
      <c r="O8" s="60">
        <f>N8*1.04</f>
        <v>28.878720000000001</v>
      </c>
      <c r="P8" s="33">
        <f t="shared" ref="P8:P25" si="0">G8*(L8-N8)</f>
        <v>1173257.5500645996</v>
      </c>
      <c r="Q8" s="33">
        <f t="shared" ref="Q8:Q25" si="1">(L8-N8)*H8</f>
        <v>1170104.1661847997</v>
      </c>
      <c r="R8" s="33">
        <f t="shared" ref="R8:R25" si="2">(M8-O8)*I8</f>
        <v>1514572.6860684005</v>
      </c>
      <c r="S8" s="33">
        <f t="shared" ref="S8:S25" si="3">(M8-O8)*J8</f>
        <v>1157838.8991946885</v>
      </c>
      <c r="T8" s="33">
        <f>P8+Q8+R8+S8</f>
        <v>5015773.3015124882</v>
      </c>
      <c r="U8" s="33"/>
      <c r="V8" s="33"/>
      <c r="W8" s="33"/>
      <c r="X8" s="95">
        <f>L8/'2022'!M8*100</f>
        <v>100</v>
      </c>
      <c r="Y8" s="95">
        <f>N8/'2022'!O8*100</f>
        <v>100</v>
      </c>
      <c r="Z8" s="95">
        <f t="shared" ref="Z8:Z29" si="4">M8/L8*100</f>
        <v>103.56721107220841</v>
      </c>
      <c r="AA8" s="95">
        <f t="shared" ref="AA8:AA29" si="5">O8/N8*100</f>
        <v>104</v>
      </c>
    </row>
    <row r="9" spans="1:27" s="3" customFormat="1" ht="49.5" customHeight="1">
      <c r="A9" s="38" t="s">
        <v>10</v>
      </c>
      <c r="B9" s="48" t="s">
        <v>11</v>
      </c>
      <c r="C9" s="49" t="s">
        <v>5</v>
      </c>
      <c r="D9" s="38" t="s">
        <v>9</v>
      </c>
      <c r="E9" s="13" t="s">
        <v>270</v>
      </c>
      <c r="F9" s="13"/>
      <c r="G9" s="32">
        <v>399.41899999999998</v>
      </c>
      <c r="H9" s="32">
        <v>519.279</v>
      </c>
      <c r="I9" s="32">
        <v>655.57899999999995</v>
      </c>
      <c r="J9" s="32">
        <v>430.67899999999997</v>
      </c>
      <c r="K9" s="32">
        <f t="shared" ref="K9:K77" si="6">SUM(G9:J9)</f>
        <v>2004.9560000000001</v>
      </c>
      <c r="L9" s="60">
        <f>'2022'!M9</f>
        <v>77.076999999999998</v>
      </c>
      <c r="M9" s="60">
        <f>('2022'!L9+'2022'!M9)/2*1.04*2-L9</f>
        <v>77.443080000000009</v>
      </c>
      <c r="N9" s="60">
        <f>'2022'!O9</f>
        <v>30.7944</v>
      </c>
      <c r="O9" s="60">
        <f t="shared" ref="O9:O77" si="7">N9*1.04</f>
        <v>32.026176</v>
      </c>
      <c r="P9" s="33">
        <f t="shared" si="0"/>
        <v>18486.149809400002</v>
      </c>
      <c r="Q9" s="33">
        <f t="shared" si="1"/>
        <v>24033.582245400001</v>
      </c>
      <c r="R9" s="33">
        <f t="shared" si="2"/>
        <v>29774.368507416006</v>
      </c>
      <c r="S9" s="33">
        <f t="shared" si="3"/>
        <v>19560.106797816003</v>
      </c>
      <c r="T9" s="33">
        <f t="shared" ref="T9:T77" si="8">P9+Q9+R9+S9</f>
        <v>91854.207360032</v>
      </c>
      <c r="U9" s="52"/>
      <c r="V9" s="52"/>
      <c r="W9" s="52"/>
      <c r="X9" s="95">
        <f>L9/'2022'!M9*100</f>
        <v>100</v>
      </c>
      <c r="Y9" s="95">
        <f>N9/'2022'!O9*100</f>
        <v>100</v>
      </c>
      <c r="Z9" s="95">
        <f t="shared" si="4"/>
        <v>100.47495361781078</v>
      </c>
      <c r="AA9" s="95">
        <f t="shared" si="5"/>
        <v>104</v>
      </c>
    </row>
    <row r="10" spans="1:27" s="3" customFormat="1" ht="60" customHeight="1">
      <c r="A10" s="38" t="s">
        <v>13</v>
      </c>
      <c r="B10" s="48" t="s">
        <v>14</v>
      </c>
      <c r="C10" s="49" t="s">
        <v>5</v>
      </c>
      <c r="D10" s="38" t="s">
        <v>12</v>
      </c>
      <c r="E10" s="13" t="s">
        <v>270</v>
      </c>
      <c r="F10" s="13"/>
      <c r="G10" s="32">
        <v>173781.45499999999</v>
      </c>
      <c r="H10" s="32">
        <v>177471.739</v>
      </c>
      <c r="I10" s="32">
        <v>160217</v>
      </c>
      <c r="J10" s="32">
        <v>166868.965</v>
      </c>
      <c r="K10" s="32">
        <f t="shared" si="6"/>
        <v>678339.15899999999</v>
      </c>
      <c r="L10" s="60">
        <f>'2022'!M10</f>
        <v>47.03</v>
      </c>
      <c r="M10" s="60">
        <v>47.21</v>
      </c>
      <c r="N10" s="60">
        <f>'2022'!O10</f>
        <v>30.7944</v>
      </c>
      <c r="O10" s="60">
        <f t="shared" si="7"/>
        <v>32.026176</v>
      </c>
      <c r="P10" s="33">
        <f t="shared" si="0"/>
        <v>2821446.190798</v>
      </c>
      <c r="Q10" s="33">
        <f t="shared" si="1"/>
        <v>2881360.1657084003</v>
      </c>
      <c r="R10" s="33">
        <f t="shared" si="2"/>
        <v>2432706.7298080004</v>
      </c>
      <c r="S10" s="33">
        <f t="shared" si="3"/>
        <v>2533708.9956221604</v>
      </c>
      <c r="T10" s="33">
        <f t="shared" si="8"/>
        <v>10669222.081936561</v>
      </c>
      <c r="U10" s="52"/>
      <c r="V10" s="52"/>
      <c r="W10" s="52"/>
      <c r="X10" s="95">
        <f>L10/'2022'!M10*100</f>
        <v>100</v>
      </c>
      <c r="Y10" s="95">
        <f>N10/'2022'!O10*100</f>
        <v>100</v>
      </c>
      <c r="Z10" s="95">
        <f t="shared" si="4"/>
        <v>100.38273442483521</v>
      </c>
      <c r="AA10" s="95">
        <f t="shared" si="5"/>
        <v>104</v>
      </c>
    </row>
    <row r="11" spans="1:27" s="3" customFormat="1" ht="49.5" customHeight="1">
      <c r="A11" s="38" t="s">
        <v>13</v>
      </c>
      <c r="B11" s="48" t="s">
        <v>14</v>
      </c>
      <c r="C11" s="49" t="s">
        <v>5</v>
      </c>
      <c r="D11" s="38" t="s">
        <v>15</v>
      </c>
      <c r="E11" s="13" t="s">
        <v>270</v>
      </c>
      <c r="F11" s="13"/>
      <c r="G11" s="32">
        <v>1464.819</v>
      </c>
      <c r="H11" s="32">
        <v>1766.067</v>
      </c>
      <c r="I11" s="32">
        <v>1618.3535400000001</v>
      </c>
      <c r="J11" s="32">
        <v>1685.5451</v>
      </c>
      <c r="K11" s="32">
        <f t="shared" si="6"/>
        <v>6534.7846400000008</v>
      </c>
      <c r="L11" s="60">
        <f>'2022'!M11</f>
        <v>47.03</v>
      </c>
      <c r="M11" s="60">
        <v>47.21</v>
      </c>
      <c r="N11" s="60">
        <f>'2022'!O11</f>
        <v>30.7944</v>
      </c>
      <c r="O11" s="60">
        <f t="shared" si="7"/>
        <v>32.026176</v>
      </c>
      <c r="P11" s="33">
        <f t="shared" si="0"/>
        <v>23782.2153564</v>
      </c>
      <c r="Q11" s="33">
        <f t="shared" si="1"/>
        <v>28673.157385200004</v>
      </c>
      <c r="R11" s="33">
        <f t="shared" si="2"/>
        <v>24572.795321136964</v>
      </c>
      <c r="S11" s="33">
        <f t="shared" si="3"/>
        <v>25593.020142462403</v>
      </c>
      <c r="T11" s="33">
        <f t="shared" si="8"/>
        <v>102621.18820519937</v>
      </c>
      <c r="U11" s="52"/>
      <c r="V11" s="52"/>
      <c r="W11" s="52"/>
      <c r="X11" s="95">
        <f>L11/'2022'!M11*100</f>
        <v>100</v>
      </c>
      <c r="Y11" s="95">
        <f>N11/'2022'!O11*100</f>
        <v>100</v>
      </c>
      <c r="Z11" s="95">
        <f t="shared" si="4"/>
        <v>100.38273442483521</v>
      </c>
      <c r="AA11" s="95">
        <f t="shared" si="5"/>
        <v>104</v>
      </c>
    </row>
    <row r="12" spans="1:27" s="3" customFormat="1" ht="49.5" customHeight="1">
      <c r="A12" s="38" t="s">
        <v>13</v>
      </c>
      <c r="B12" s="48" t="s">
        <v>14</v>
      </c>
      <c r="C12" s="49" t="s">
        <v>5</v>
      </c>
      <c r="D12" s="38" t="s">
        <v>16</v>
      </c>
      <c r="E12" s="13" t="s">
        <v>270</v>
      </c>
      <c r="F12" s="13"/>
      <c r="G12" s="32">
        <v>687.79</v>
      </c>
      <c r="H12" s="32">
        <v>669.72</v>
      </c>
      <c r="I12" s="32">
        <v>643.95000000000005</v>
      </c>
      <c r="J12" s="32">
        <v>690.33</v>
      </c>
      <c r="K12" s="32">
        <f t="shared" si="6"/>
        <v>2691.79</v>
      </c>
      <c r="L12" s="60">
        <f>'2022'!M12</f>
        <v>47.03</v>
      </c>
      <c r="M12" s="60">
        <v>47.21</v>
      </c>
      <c r="N12" s="60">
        <f>'2022'!O12</f>
        <v>30.7944</v>
      </c>
      <c r="O12" s="60">
        <f t="shared" si="7"/>
        <v>32.026176</v>
      </c>
      <c r="P12" s="33">
        <f t="shared" si="0"/>
        <v>11166.683324</v>
      </c>
      <c r="Q12" s="33">
        <f t="shared" si="1"/>
        <v>10873.306032000002</v>
      </c>
      <c r="R12" s="33">
        <f t="shared" si="2"/>
        <v>9777.6234648000009</v>
      </c>
      <c r="S12" s="33">
        <f t="shared" si="3"/>
        <v>10481.849221920002</v>
      </c>
      <c r="T12" s="33">
        <f t="shared" si="8"/>
        <v>42299.462042719999</v>
      </c>
      <c r="U12" s="52"/>
      <c r="V12" s="52"/>
      <c r="W12" s="52"/>
      <c r="X12" s="95">
        <f>L12/'2022'!M12*100</f>
        <v>100</v>
      </c>
      <c r="Y12" s="95">
        <f>N12/'2022'!O12*100</f>
        <v>100</v>
      </c>
      <c r="Z12" s="95">
        <f t="shared" si="4"/>
        <v>100.38273442483521</v>
      </c>
      <c r="AA12" s="95">
        <f t="shared" si="5"/>
        <v>104</v>
      </c>
    </row>
    <row r="13" spans="1:27" s="3" customFormat="1" ht="49.5" customHeight="1">
      <c r="A13" s="38" t="s">
        <v>13</v>
      </c>
      <c r="B13" s="48" t="s">
        <v>14</v>
      </c>
      <c r="C13" s="49" t="s">
        <v>5</v>
      </c>
      <c r="D13" s="38" t="s">
        <v>17</v>
      </c>
      <c r="E13" s="13" t="s">
        <v>270</v>
      </c>
      <c r="F13" s="13"/>
      <c r="G13" s="32">
        <v>2892.3</v>
      </c>
      <c r="H13" s="32">
        <v>2601.06</v>
      </c>
      <c r="I13" s="32">
        <v>2862.26</v>
      </c>
      <c r="J13" s="32">
        <v>2698.11</v>
      </c>
      <c r="K13" s="32">
        <f t="shared" si="6"/>
        <v>11053.730000000001</v>
      </c>
      <c r="L13" s="60">
        <f>'2022'!M13</f>
        <v>47.03</v>
      </c>
      <c r="M13" s="60">
        <v>47.21</v>
      </c>
      <c r="N13" s="60">
        <f>'2022'!O13</f>
        <v>30.7944</v>
      </c>
      <c r="O13" s="60">
        <f t="shared" si="7"/>
        <v>32.026176</v>
      </c>
      <c r="P13" s="33">
        <f t="shared" si="0"/>
        <v>46958.225880000005</v>
      </c>
      <c r="Q13" s="33">
        <f t="shared" si="1"/>
        <v>42229.769736000002</v>
      </c>
      <c r="R13" s="33">
        <f t="shared" si="2"/>
        <v>43460.052082240007</v>
      </c>
      <c r="S13" s="33">
        <f t="shared" si="3"/>
        <v>40967.627372640003</v>
      </c>
      <c r="T13" s="33">
        <f t="shared" si="8"/>
        <v>173615.67507088001</v>
      </c>
      <c r="U13" s="52"/>
      <c r="V13" s="52"/>
      <c r="W13" s="52"/>
      <c r="X13" s="95">
        <f>L13/'2022'!M13*100</f>
        <v>100</v>
      </c>
      <c r="Y13" s="95">
        <f>N13/'2022'!O13*100</f>
        <v>100</v>
      </c>
      <c r="Z13" s="95">
        <f t="shared" si="4"/>
        <v>100.38273442483521</v>
      </c>
      <c r="AA13" s="95">
        <f t="shared" si="5"/>
        <v>104</v>
      </c>
    </row>
    <row r="14" spans="1:27" s="3" customFormat="1" ht="49.5" customHeight="1">
      <c r="A14" s="38" t="s">
        <v>13</v>
      </c>
      <c r="B14" s="48" t="s">
        <v>14</v>
      </c>
      <c r="C14" s="49" t="s">
        <v>5</v>
      </c>
      <c r="D14" s="38" t="s">
        <v>18</v>
      </c>
      <c r="E14" s="13" t="s">
        <v>270</v>
      </c>
      <c r="F14" s="13"/>
      <c r="G14" s="32">
        <v>1026.6400000000001</v>
      </c>
      <c r="H14" s="32">
        <v>1326.56</v>
      </c>
      <c r="I14" s="32">
        <v>1268.58</v>
      </c>
      <c r="J14" s="32">
        <v>1083.95</v>
      </c>
      <c r="K14" s="32">
        <f t="shared" si="6"/>
        <v>4705.7299999999996</v>
      </c>
      <c r="L14" s="60">
        <f>'2022'!M14</f>
        <v>47.03</v>
      </c>
      <c r="M14" s="60">
        <v>47.21</v>
      </c>
      <c r="N14" s="60">
        <f>'2022'!O14</f>
        <v>30.7944</v>
      </c>
      <c r="O14" s="60">
        <f t="shared" si="7"/>
        <v>32.026176</v>
      </c>
      <c r="P14" s="33">
        <f t="shared" si="0"/>
        <v>16668.116384000004</v>
      </c>
      <c r="Q14" s="33">
        <f t="shared" si="1"/>
        <v>21537.497536000003</v>
      </c>
      <c r="R14" s="33">
        <f t="shared" si="2"/>
        <v>19261.895449920001</v>
      </c>
      <c r="S14" s="33">
        <f t="shared" si="3"/>
        <v>16458.506024800001</v>
      </c>
      <c r="T14" s="33">
        <f t="shared" si="8"/>
        <v>73926.015394720016</v>
      </c>
      <c r="U14" s="52"/>
      <c r="V14" s="52"/>
      <c r="W14" s="52"/>
      <c r="X14" s="95">
        <f>L14/'2022'!M14*100</f>
        <v>100</v>
      </c>
      <c r="Y14" s="95">
        <f>N14/'2022'!O14*100</f>
        <v>100</v>
      </c>
      <c r="Z14" s="95">
        <f t="shared" si="4"/>
        <v>100.38273442483521</v>
      </c>
      <c r="AA14" s="95">
        <f t="shared" si="5"/>
        <v>104</v>
      </c>
    </row>
    <row r="15" spans="1:27" s="3" customFormat="1" ht="49.5" customHeight="1">
      <c r="A15" s="38" t="s">
        <v>13</v>
      </c>
      <c r="B15" s="48" t="s">
        <v>14</v>
      </c>
      <c r="C15" s="49" t="s">
        <v>5</v>
      </c>
      <c r="D15" s="38" t="s">
        <v>19</v>
      </c>
      <c r="E15" s="13" t="s">
        <v>270</v>
      </c>
      <c r="F15" s="13"/>
      <c r="G15" s="32">
        <v>494.07000000000005</v>
      </c>
      <c r="H15" s="32">
        <v>466.74</v>
      </c>
      <c r="I15" s="32">
        <v>541.84</v>
      </c>
      <c r="J15" s="32">
        <v>479.38</v>
      </c>
      <c r="K15" s="32">
        <f t="shared" si="6"/>
        <v>1982.0300000000002</v>
      </c>
      <c r="L15" s="60">
        <f>'2022'!M15</f>
        <v>47.03</v>
      </c>
      <c r="M15" s="60">
        <v>47.21</v>
      </c>
      <c r="N15" s="60">
        <f>'2022'!O15</f>
        <v>30.7944</v>
      </c>
      <c r="O15" s="60">
        <f t="shared" si="7"/>
        <v>32.026176</v>
      </c>
      <c r="P15" s="33">
        <f t="shared" si="0"/>
        <v>8021.5228920000018</v>
      </c>
      <c r="Q15" s="33">
        <f t="shared" si="1"/>
        <v>7577.8039440000011</v>
      </c>
      <c r="R15" s="33">
        <f t="shared" si="2"/>
        <v>8227.2031961600005</v>
      </c>
      <c r="S15" s="33">
        <f t="shared" si="3"/>
        <v>7278.8215491200008</v>
      </c>
      <c r="T15" s="33">
        <f t="shared" si="8"/>
        <v>31105.351581280003</v>
      </c>
      <c r="U15" s="52"/>
      <c r="V15" s="52"/>
      <c r="W15" s="52"/>
      <c r="X15" s="95">
        <f>L15/'2022'!M15*100</f>
        <v>100</v>
      </c>
      <c r="Y15" s="95">
        <f>N15/'2022'!O15*100</f>
        <v>100</v>
      </c>
      <c r="Z15" s="95">
        <f t="shared" si="4"/>
        <v>100.38273442483521</v>
      </c>
      <c r="AA15" s="95">
        <f t="shared" si="5"/>
        <v>104</v>
      </c>
    </row>
    <row r="16" spans="1:27" s="3" customFormat="1" ht="49.5" customHeight="1">
      <c r="A16" s="38" t="s">
        <v>13</v>
      </c>
      <c r="B16" s="48" t="s">
        <v>14</v>
      </c>
      <c r="C16" s="49" t="s">
        <v>5</v>
      </c>
      <c r="D16" s="38" t="s">
        <v>20</v>
      </c>
      <c r="E16" s="13" t="s">
        <v>270</v>
      </c>
      <c r="F16" s="13" t="s">
        <v>328</v>
      </c>
      <c r="G16" s="32">
        <v>3429.5299999999997</v>
      </c>
      <c r="H16" s="32">
        <v>3321.72</v>
      </c>
      <c r="I16" s="32">
        <v>3668.61</v>
      </c>
      <c r="J16" s="32">
        <v>3619.5</v>
      </c>
      <c r="K16" s="32">
        <f t="shared" si="6"/>
        <v>14039.36</v>
      </c>
      <c r="L16" s="60">
        <f>'2022'!M16</f>
        <v>47.03</v>
      </c>
      <c r="M16" s="60">
        <v>47.21</v>
      </c>
      <c r="N16" s="60">
        <f>'2022'!O16</f>
        <v>30.108000000000001</v>
      </c>
      <c r="O16" s="60">
        <f t="shared" si="7"/>
        <v>31.312320000000003</v>
      </c>
      <c r="P16" s="33">
        <f t="shared" si="0"/>
        <v>58034.506659999999</v>
      </c>
      <c r="Q16" s="33">
        <f t="shared" si="1"/>
        <v>56210.145839999997</v>
      </c>
      <c r="R16" s="33">
        <f t="shared" si="2"/>
        <v>58322.387824799996</v>
      </c>
      <c r="S16" s="33">
        <f t="shared" si="3"/>
        <v>57541.65275999999</v>
      </c>
      <c r="T16" s="33">
        <f t="shared" si="8"/>
        <v>230108.6930848</v>
      </c>
      <c r="U16" s="52"/>
      <c r="V16" s="52"/>
      <c r="W16" s="52"/>
      <c r="X16" s="95">
        <f>L16/'2022'!M16*100</f>
        <v>100</v>
      </c>
      <c r="Y16" s="95">
        <f>N16/'2022'!O16*100</f>
        <v>100</v>
      </c>
      <c r="Z16" s="95">
        <f t="shared" si="4"/>
        <v>100.38273442483521</v>
      </c>
      <c r="AA16" s="95">
        <f t="shared" si="5"/>
        <v>104</v>
      </c>
    </row>
    <row r="17" spans="1:27" s="3" customFormat="1" ht="49.5" customHeight="1">
      <c r="A17" s="38" t="s">
        <v>13</v>
      </c>
      <c r="B17" s="48" t="s">
        <v>14</v>
      </c>
      <c r="C17" s="49" t="s">
        <v>5</v>
      </c>
      <c r="D17" s="38" t="s">
        <v>21</v>
      </c>
      <c r="E17" s="13" t="s">
        <v>270</v>
      </c>
      <c r="F17" s="13"/>
      <c r="G17" s="32">
        <v>3025.67</v>
      </c>
      <c r="H17" s="32">
        <v>2837.37</v>
      </c>
      <c r="I17" s="32">
        <v>3489.51</v>
      </c>
      <c r="J17" s="32">
        <v>3379.6</v>
      </c>
      <c r="K17" s="32">
        <f t="shared" si="6"/>
        <v>12732.15</v>
      </c>
      <c r="L17" s="60">
        <f>'2022'!M17</f>
        <v>47.03</v>
      </c>
      <c r="M17" s="60">
        <v>47.21</v>
      </c>
      <c r="N17" s="60">
        <f>'2022'!O17</f>
        <v>38.688000000000002</v>
      </c>
      <c r="O17" s="60">
        <f t="shared" si="7"/>
        <v>40.235520000000001</v>
      </c>
      <c r="P17" s="33">
        <f t="shared" si="0"/>
        <v>25240.139139999996</v>
      </c>
      <c r="Q17" s="33">
        <f t="shared" si="1"/>
        <v>23669.340539999994</v>
      </c>
      <c r="R17" s="33">
        <f t="shared" si="2"/>
        <v>24337.517704800001</v>
      </c>
      <c r="S17" s="33">
        <f t="shared" si="3"/>
        <v>23570.952608</v>
      </c>
      <c r="T17" s="33">
        <f t="shared" si="8"/>
        <v>96817.949992799986</v>
      </c>
      <c r="U17" s="52"/>
      <c r="V17" s="52"/>
      <c r="W17" s="52"/>
      <c r="X17" s="95">
        <f>L17/'2022'!M17*100</f>
        <v>100</v>
      </c>
      <c r="Y17" s="95">
        <f>N17/'2022'!O17*100</f>
        <v>100</v>
      </c>
      <c r="Z17" s="95">
        <f t="shared" si="4"/>
        <v>100.38273442483521</v>
      </c>
      <c r="AA17" s="95">
        <f t="shared" si="5"/>
        <v>104</v>
      </c>
    </row>
    <row r="18" spans="1:27" s="3" customFormat="1" ht="49.5" customHeight="1">
      <c r="A18" s="38" t="s">
        <v>13</v>
      </c>
      <c r="B18" s="48" t="s">
        <v>14</v>
      </c>
      <c r="C18" s="49" t="s">
        <v>5</v>
      </c>
      <c r="D18" s="38" t="s">
        <v>22</v>
      </c>
      <c r="E18" s="13" t="s">
        <v>270</v>
      </c>
      <c r="F18" s="13"/>
      <c r="G18" s="32">
        <v>1259.3400000000001</v>
      </c>
      <c r="H18" s="32">
        <v>1217.83</v>
      </c>
      <c r="I18" s="32">
        <v>1438.05</v>
      </c>
      <c r="J18" s="32">
        <v>1341.63</v>
      </c>
      <c r="K18" s="32">
        <f t="shared" si="6"/>
        <v>5256.85</v>
      </c>
      <c r="L18" s="60">
        <f>'2022'!M18</f>
        <v>47.03</v>
      </c>
      <c r="M18" s="60">
        <v>47.21</v>
      </c>
      <c r="N18" s="60">
        <f>'2022'!O18</f>
        <v>21.694400000000002</v>
      </c>
      <c r="O18" s="60">
        <f t="shared" si="7"/>
        <v>22.562176000000001</v>
      </c>
      <c r="P18" s="33">
        <f t="shared" si="0"/>
        <v>31906.134504000001</v>
      </c>
      <c r="Q18" s="33">
        <f t="shared" si="1"/>
        <v>30854.453747999996</v>
      </c>
      <c r="R18" s="33">
        <f t="shared" si="2"/>
        <v>35444.803303200002</v>
      </c>
      <c r="S18" s="33">
        <f t="shared" si="3"/>
        <v>33068.260113119999</v>
      </c>
      <c r="T18" s="33">
        <f t="shared" si="8"/>
        <v>131273.65166832</v>
      </c>
      <c r="U18" s="52"/>
      <c r="V18" s="52"/>
      <c r="W18" s="52"/>
      <c r="X18" s="95">
        <f>L18/'2022'!M18*100</f>
        <v>100</v>
      </c>
      <c r="Y18" s="95">
        <f>N18/'2022'!O18*100</f>
        <v>100</v>
      </c>
      <c r="Z18" s="95">
        <f t="shared" si="4"/>
        <v>100.38273442483521</v>
      </c>
      <c r="AA18" s="95">
        <f t="shared" si="5"/>
        <v>104</v>
      </c>
    </row>
    <row r="19" spans="1:27" s="3" customFormat="1" ht="49.5" customHeight="1">
      <c r="A19" s="38" t="s">
        <v>13</v>
      </c>
      <c r="B19" s="48" t="s">
        <v>14</v>
      </c>
      <c r="C19" s="49" t="s">
        <v>5</v>
      </c>
      <c r="D19" s="38" t="s">
        <v>23</v>
      </c>
      <c r="E19" s="13" t="s">
        <v>270</v>
      </c>
      <c r="F19" s="13"/>
      <c r="G19" s="32">
        <v>378.90999999999997</v>
      </c>
      <c r="H19" s="32">
        <v>395.35</v>
      </c>
      <c r="I19" s="32">
        <v>421.54</v>
      </c>
      <c r="J19" s="32">
        <v>391.89</v>
      </c>
      <c r="K19" s="32">
        <f t="shared" si="6"/>
        <v>1587.69</v>
      </c>
      <c r="L19" s="60">
        <f>'2022'!M19</f>
        <v>47.03</v>
      </c>
      <c r="M19" s="60">
        <v>47.21</v>
      </c>
      <c r="N19" s="60">
        <f>'2022'!O19</f>
        <v>41.701816000000001</v>
      </c>
      <c r="O19" s="60">
        <f t="shared" si="7"/>
        <v>43.369888639999999</v>
      </c>
      <c r="P19" s="33">
        <f t="shared" si="0"/>
        <v>2018.90219944</v>
      </c>
      <c r="Q19" s="33">
        <f t="shared" si="1"/>
        <v>2106.4975444000002</v>
      </c>
      <c r="R19" s="33">
        <f t="shared" si="2"/>
        <v>1618.7605426944008</v>
      </c>
      <c r="S19" s="33">
        <f t="shared" si="3"/>
        <v>1504.9012408704007</v>
      </c>
      <c r="T19" s="33">
        <f t="shared" si="8"/>
        <v>7249.0615274048014</v>
      </c>
      <c r="U19" s="52"/>
      <c r="V19" s="52"/>
      <c r="W19" s="52"/>
      <c r="X19" s="95">
        <f>L19/'2022'!M19*100</f>
        <v>100</v>
      </c>
      <c r="Y19" s="95">
        <f>N19/'2022'!O19*100</f>
        <v>100</v>
      </c>
      <c r="Z19" s="95">
        <f t="shared" si="4"/>
        <v>100.38273442483521</v>
      </c>
      <c r="AA19" s="95">
        <f t="shared" si="5"/>
        <v>104</v>
      </c>
    </row>
    <row r="20" spans="1:27" s="3" customFormat="1" ht="49.5" customHeight="1">
      <c r="A20" s="38" t="s">
        <v>13</v>
      </c>
      <c r="B20" s="48" t="s">
        <v>14</v>
      </c>
      <c r="C20" s="49" t="s">
        <v>5</v>
      </c>
      <c r="D20" s="38" t="s">
        <v>24</v>
      </c>
      <c r="E20" s="13" t="s">
        <v>270</v>
      </c>
      <c r="F20" s="13"/>
      <c r="G20" s="32">
        <v>515.11</v>
      </c>
      <c r="H20" s="32">
        <v>514.55999999999995</v>
      </c>
      <c r="I20" s="32">
        <v>603</v>
      </c>
      <c r="J20" s="32">
        <v>560</v>
      </c>
      <c r="K20" s="32">
        <f t="shared" si="6"/>
        <v>2192.67</v>
      </c>
      <c r="L20" s="60">
        <f>'2022'!M20</f>
        <v>47.03</v>
      </c>
      <c r="M20" s="60">
        <v>47.21</v>
      </c>
      <c r="N20" s="60">
        <f>'2022'!O20</f>
        <v>30.7944</v>
      </c>
      <c r="O20" s="60">
        <f t="shared" si="7"/>
        <v>32.026176</v>
      </c>
      <c r="P20" s="33">
        <f t="shared" si="0"/>
        <v>8363.1199160000015</v>
      </c>
      <c r="Q20" s="33">
        <f t="shared" si="1"/>
        <v>8354.1903359999997</v>
      </c>
      <c r="R20" s="33">
        <f t="shared" si="2"/>
        <v>9155.8458720000017</v>
      </c>
      <c r="S20" s="33">
        <f t="shared" si="3"/>
        <v>8502.9414400000005</v>
      </c>
      <c r="T20" s="33">
        <f t="shared" si="8"/>
        <v>34376.097564000003</v>
      </c>
      <c r="U20" s="52"/>
      <c r="V20" s="52"/>
      <c r="W20" s="52"/>
      <c r="X20" s="95">
        <f>L20/'2022'!M20*100</f>
        <v>100</v>
      </c>
      <c r="Y20" s="95">
        <f>N20/'2022'!O20*100</f>
        <v>100</v>
      </c>
      <c r="Z20" s="95">
        <f t="shared" si="4"/>
        <v>100.38273442483521</v>
      </c>
      <c r="AA20" s="95">
        <f t="shared" si="5"/>
        <v>104</v>
      </c>
    </row>
    <row r="21" spans="1:27" s="3" customFormat="1" ht="49.5" customHeight="1">
      <c r="A21" s="38" t="s">
        <v>13</v>
      </c>
      <c r="B21" s="48" t="s">
        <v>14</v>
      </c>
      <c r="C21" s="49" t="s">
        <v>5</v>
      </c>
      <c r="D21" s="38" t="s">
        <v>25</v>
      </c>
      <c r="E21" s="13" t="s">
        <v>270</v>
      </c>
      <c r="F21" s="13"/>
      <c r="G21" s="32">
        <v>553.57000000000005</v>
      </c>
      <c r="H21" s="32">
        <v>594.54999999999995</v>
      </c>
      <c r="I21" s="32">
        <v>0</v>
      </c>
      <c r="J21" s="32">
        <v>0</v>
      </c>
      <c r="K21" s="32">
        <f t="shared" si="6"/>
        <v>1148.1199999999999</v>
      </c>
      <c r="L21" s="60">
        <f>'2022'!M21</f>
        <v>47.03</v>
      </c>
      <c r="M21" s="60">
        <v>47.21</v>
      </c>
      <c r="N21" s="60">
        <f>'2022'!O21</f>
        <v>45.416800000000002</v>
      </c>
      <c r="O21" s="60">
        <v>47.21</v>
      </c>
      <c r="P21" s="33">
        <f t="shared" si="0"/>
        <v>893.01912399999958</v>
      </c>
      <c r="Q21" s="33">
        <f t="shared" si="1"/>
        <v>959.12805999999932</v>
      </c>
      <c r="R21" s="33">
        <f t="shared" si="2"/>
        <v>0</v>
      </c>
      <c r="S21" s="33">
        <f t="shared" si="3"/>
        <v>0</v>
      </c>
      <c r="T21" s="33">
        <f t="shared" si="8"/>
        <v>1852.147183999999</v>
      </c>
      <c r="U21" s="52"/>
      <c r="V21" s="52"/>
      <c r="W21" s="52"/>
      <c r="X21" s="95">
        <f>L21/'2022'!M21*100</f>
        <v>100</v>
      </c>
      <c r="Y21" s="95">
        <f>N21/'2022'!O21*100</f>
        <v>100</v>
      </c>
      <c r="Z21" s="95">
        <f t="shared" si="4"/>
        <v>100.38273442483521</v>
      </c>
      <c r="AA21" s="95">
        <f t="shared" si="5"/>
        <v>103.94831868383505</v>
      </c>
    </row>
    <row r="22" spans="1:27" s="3" customFormat="1" ht="49.5" customHeight="1">
      <c r="A22" s="38" t="s">
        <v>13</v>
      </c>
      <c r="B22" s="48" t="s">
        <v>14</v>
      </c>
      <c r="C22" s="49" t="s">
        <v>5</v>
      </c>
      <c r="D22" s="38" t="s">
        <v>26</v>
      </c>
      <c r="E22" s="13" t="s">
        <v>270</v>
      </c>
      <c r="F22" s="13"/>
      <c r="G22" s="32">
        <v>823.81</v>
      </c>
      <c r="H22" s="32">
        <v>823.81</v>
      </c>
      <c r="I22" s="32">
        <v>0</v>
      </c>
      <c r="J22" s="32">
        <v>0</v>
      </c>
      <c r="K22" s="32">
        <f t="shared" si="6"/>
        <v>1647.62</v>
      </c>
      <c r="L22" s="60">
        <f>'2022'!M22</f>
        <v>47.03</v>
      </c>
      <c r="M22" s="60">
        <v>47.21</v>
      </c>
      <c r="N22" s="60">
        <f>'2022'!O22</f>
        <v>46.342400000000005</v>
      </c>
      <c r="O22" s="60">
        <v>47.21</v>
      </c>
      <c r="P22" s="33">
        <f t="shared" si="0"/>
        <v>566.45175599999686</v>
      </c>
      <c r="Q22" s="33">
        <f t="shared" si="1"/>
        <v>566.45175599999686</v>
      </c>
      <c r="R22" s="33">
        <f t="shared" si="2"/>
        <v>0</v>
      </c>
      <c r="S22" s="33">
        <f t="shared" si="3"/>
        <v>0</v>
      </c>
      <c r="T22" s="33">
        <f t="shared" si="8"/>
        <v>1132.9035119999937</v>
      </c>
      <c r="U22" s="52"/>
      <c r="V22" s="52"/>
      <c r="W22" s="52"/>
      <c r="X22" s="95">
        <f>L22/'2022'!M22*100</f>
        <v>100</v>
      </c>
      <c r="Y22" s="95">
        <f>N22/'2022'!O22*100</f>
        <v>100</v>
      </c>
      <c r="Z22" s="95">
        <f t="shared" si="4"/>
        <v>100.38273442483521</v>
      </c>
      <c r="AA22" s="95">
        <f t="shared" si="5"/>
        <v>101.87215163651429</v>
      </c>
    </row>
    <row r="23" spans="1:27" s="3" customFormat="1" ht="49.5" customHeight="1">
      <c r="A23" s="38" t="s">
        <v>13</v>
      </c>
      <c r="B23" s="48" t="s">
        <v>14</v>
      </c>
      <c r="C23" s="49" t="s">
        <v>5</v>
      </c>
      <c r="D23" s="38" t="s">
        <v>27</v>
      </c>
      <c r="E23" s="13" t="s">
        <v>270</v>
      </c>
      <c r="F23" s="13" t="s">
        <v>392</v>
      </c>
      <c r="G23" s="32">
        <v>47</v>
      </c>
      <c r="H23" s="32">
        <v>47</v>
      </c>
      <c r="I23" s="32">
        <v>47</v>
      </c>
      <c r="J23" s="32">
        <v>47</v>
      </c>
      <c r="K23" s="32">
        <f t="shared" si="6"/>
        <v>188</v>
      </c>
      <c r="L23" s="60">
        <f>'2022'!M23</f>
        <v>47.03</v>
      </c>
      <c r="M23" s="60">
        <v>47.21</v>
      </c>
      <c r="N23" s="60">
        <f>'2022'!O23</f>
        <v>39.773656000000003</v>
      </c>
      <c r="O23" s="60">
        <f t="shared" si="7"/>
        <v>41.364602240000004</v>
      </c>
      <c r="P23" s="33">
        <f t="shared" si="0"/>
        <v>341.04816799999992</v>
      </c>
      <c r="Q23" s="33">
        <f t="shared" si="1"/>
        <v>341.04816799999992</v>
      </c>
      <c r="R23" s="33">
        <f t="shared" si="2"/>
        <v>274.7336947199999</v>
      </c>
      <c r="S23" s="33">
        <f t="shared" si="3"/>
        <v>274.7336947199999</v>
      </c>
      <c r="T23" s="33">
        <f t="shared" si="8"/>
        <v>1231.5637254399996</v>
      </c>
      <c r="U23" s="52"/>
      <c r="V23" s="52"/>
      <c r="W23" s="52"/>
      <c r="X23" s="95">
        <f>L23/'2022'!M23*100</f>
        <v>100</v>
      </c>
      <c r="Y23" s="95">
        <f>N23/'2022'!O23*100</f>
        <v>100</v>
      </c>
      <c r="Z23" s="95">
        <f t="shared" si="4"/>
        <v>100.38273442483521</v>
      </c>
      <c r="AA23" s="95">
        <f t="shared" si="5"/>
        <v>104</v>
      </c>
    </row>
    <row r="24" spans="1:27" s="3" customFormat="1" ht="49.5" customHeight="1">
      <c r="A24" s="38" t="s">
        <v>13</v>
      </c>
      <c r="B24" s="48" t="s">
        <v>14</v>
      </c>
      <c r="C24" s="49" t="s">
        <v>5</v>
      </c>
      <c r="D24" s="38" t="s">
        <v>28</v>
      </c>
      <c r="E24" s="13" t="s">
        <v>270</v>
      </c>
      <c r="F24" s="13" t="s">
        <v>392</v>
      </c>
      <c r="G24" s="32">
        <v>355</v>
      </c>
      <c r="H24" s="32">
        <v>355</v>
      </c>
      <c r="I24" s="32">
        <v>355</v>
      </c>
      <c r="J24" s="32">
        <v>355</v>
      </c>
      <c r="K24" s="32">
        <f t="shared" si="6"/>
        <v>1420</v>
      </c>
      <c r="L24" s="60">
        <f>'2022'!M24</f>
        <v>47.03</v>
      </c>
      <c r="M24" s="60">
        <v>47.21</v>
      </c>
      <c r="N24" s="60">
        <f>'2022'!O24</f>
        <v>38.688000000000002</v>
      </c>
      <c r="O24" s="60">
        <f t="shared" si="7"/>
        <v>40.235520000000001</v>
      </c>
      <c r="P24" s="33">
        <f t="shared" si="0"/>
        <v>2961.4099999999994</v>
      </c>
      <c r="Q24" s="33">
        <f t="shared" si="1"/>
        <v>2961.4099999999994</v>
      </c>
      <c r="R24" s="33">
        <f t="shared" si="2"/>
        <v>2475.9404</v>
      </c>
      <c r="S24" s="33">
        <f t="shared" si="3"/>
        <v>2475.9404</v>
      </c>
      <c r="T24" s="33">
        <f t="shared" si="8"/>
        <v>10874.700799999999</v>
      </c>
      <c r="U24" s="52"/>
      <c r="V24" s="52"/>
      <c r="W24" s="52"/>
      <c r="X24" s="95">
        <f>L24/'2022'!M24*100</f>
        <v>100</v>
      </c>
      <c r="Y24" s="95">
        <f>N24/'2022'!O24*100</f>
        <v>100</v>
      </c>
      <c r="Z24" s="95">
        <f t="shared" si="4"/>
        <v>100.38273442483521</v>
      </c>
      <c r="AA24" s="95">
        <f t="shared" si="5"/>
        <v>104</v>
      </c>
    </row>
    <row r="25" spans="1:27" s="3" customFormat="1" ht="49.5" customHeight="1">
      <c r="A25" s="38" t="s">
        <v>13</v>
      </c>
      <c r="B25" s="48" t="s">
        <v>14</v>
      </c>
      <c r="C25" s="49" t="s">
        <v>5</v>
      </c>
      <c r="D25" s="38" t="s">
        <v>29</v>
      </c>
      <c r="E25" s="13" t="s">
        <v>270</v>
      </c>
      <c r="F25" s="13" t="s">
        <v>392</v>
      </c>
      <c r="G25" s="32">
        <v>265</v>
      </c>
      <c r="H25" s="32">
        <v>265</v>
      </c>
      <c r="I25" s="32">
        <v>0</v>
      </c>
      <c r="J25" s="32">
        <v>0</v>
      </c>
      <c r="K25" s="32">
        <f t="shared" si="6"/>
        <v>530</v>
      </c>
      <c r="L25" s="60">
        <f>'2022'!M25</f>
        <v>47.03</v>
      </c>
      <c r="M25" s="60">
        <v>47.21</v>
      </c>
      <c r="N25" s="60">
        <f>'2022'!O25</f>
        <v>46.342400000000005</v>
      </c>
      <c r="O25" s="60">
        <v>47.21</v>
      </c>
      <c r="P25" s="33">
        <f t="shared" si="0"/>
        <v>182.213999999999</v>
      </c>
      <c r="Q25" s="33">
        <f t="shared" si="1"/>
        <v>182.213999999999</v>
      </c>
      <c r="R25" s="33">
        <f t="shared" si="2"/>
        <v>0</v>
      </c>
      <c r="S25" s="33">
        <f t="shared" si="3"/>
        <v>0</v>
      </c>
      <c r="T25" s="33">
        <f t="shared" si="8"/>
        <v>364.42799999999801</v>
      </c>
      <c r="U25" s="52"/>
      <c r="V25" s="52"/>
      <c r="W25" s="52"/>
      <c r="X25" s="95">
        <f>L25/'2022'!M25*100</f>
        <v>100</v>
      </c>
      <c r="Y25" s="95">
        <f>N25/'2022'!O25*100</f>
        <v>100</v>
      </c>
      <c r="Z25" s="95">
        <f t="shared" si="4"/>
        <v>100.38273442483521</v>
      </c>
      <c r="AA25" s="95">
        <f t="shared" si="5"/>
        <v>101.87215163651429</v>
      </c>
    </row>
    <row r="26" spans="1:27" s="3" customFormat="1" ht="10.5" customHeight="1">
      <c r="A26" s="38"/>
      <c r="B26" s="48"/>
      <c r="C26" s="49"/>
      <c r="D26" s="38"/>
      <c r="E26" s="13"/>
      <c r="F26" s="13"/>
      <c r="G26" s="32"/>
      <c r="H26" s="32"/>
      <c r="I26" s="32"/>
      <c r="J26" s="32"/>
      <c r="K26" s="32"/>
      <c r="L26" s="60"/>
      <c r="M26" s="60"/>
      <c r="N26" s="60"/>
      <c r="O26" s="60"/>
      <c r="P26" s="33"/>
      <c r="Q26" s="33"/>
      <c r="R26" s="33"/>
      <c r="S26" s="33"/>
      <c r="T26" s="33"/>
      <c r="U26" s="52"/>
      <c r="V26" s="52"/>
      <c r="W26" s="52"/>
      <c r="X26" s="95" t="e">
        <f>L26/'2022'!M26*100</f>
        <v>#DIV/0!</v>
      </c>
      <c r="Y26" s="95" t="e">
        <f>N26/'2022'!O26*100</f>
        <v>#DIV/0!</v>
      </c>
      <c r="Z26" s="95" t="e">
        <f t="shared" si="4"/>
        <v>#DIV/0!</v>
      </c>
      <c r="AA26" s="95" t="e">
        <f t="shared" si="5"/>
        <v>#DIV/0!</v>
      </c>
    </row>
    <row r="27" spans="1:27" s="3" customFormat="1" ht="71.25" customHeight="1">
      <c r="A27" s="38" t="s">
        <v>32</v>
      </c>
      <c r="B27" s="48" t="s">
        <v>33</v>
      </c>
      <c r="C27" s="49" t="s">
        <v>30</v>
      </c>
      <c r="D27" s="38" t="s">
        <v>31</v>
      </c>
      <c r="E27" s="13" t="s">
        <v>270</v>
      </c>
      <c r="F27" s="13"/>
      <c r="G27" s="32">
        <v>9684.8860000000004</v>
      </c>
      <c r="H27" s="32">
        <v>9255.1990000000005</v>
      </c>
      <c r="I27" s="32">
        <v>10253.346</v>
      </c>
      <c r="J27" s="32">
        <v>9722.4439999999995</v>
      </c>
      <c r="K27" s="32">
        <f t="shared" si="6"/>
        <v>38915.875</v>
      </c>
      <c r="L27" s="60">
        <f>'2022'!M27</f>
        <v>106.71</v>
      </c>
      <c r="M27" s="60">
        <f>('2022'!L27+'2022'!M27)/2*1.04*2-L27</f>
        <v>107.218</v>
      </c>
      <c r="N27" s="60">
        <f>'2022'!O27</f>
        <v>41.176927999999997</v>
      </c>
      <c r="O27" s="60">
        <f t="shared" si="7"/>
        <v>42.824005119999995</v>
      </c>
      <c r="P27" s="33">
        <f>G27*(L27-N27)</f>
        <v>634680.33154979208</v>
      </c>
      <c r="Q27" s="33">
        <f t="shared" ref="Q27:R29" si="9">(L27-N27)*H27</f>
        <v>606521.62244132813</v>
      </c>
      <c r="R27" s="33">
        <f t="shared" si="9"/>
        <v>660253.90982686856</v>
      </c>
      <c r="S27" s="33">
        <f>(M27-O27)*J27</f>
        <v>626067.00915708672</v>
      </c>
      <c r="T27" s="33">
        <f t="shared" si="8"/>
        <v>2527522.8729750756</v>
      </c>
      <c r="U27" s="52"/>
      <c r="V27" s="52"/>
      <c r="W27" s="52"/>
      <c r="X27" s="95">
        <f>L27/'2022'!M27*100</f>
        <v>100</v>
      </c>
      <c r="Y27" s="95">
        <f>N27/'2022'!O27*100</f>
        <v>100</v>
      </c>
      <c r="Z27" s="95">
        <f t="shared" si="4"/>
        <v>100.47605660200544</v>
      </c>
      <c r="AA27" s="95">
        <f t="shared" si="5"/>
        <v>104</v>
      </c>
    </row>
    <row r="28" spans="1:27" s="3" customFormat="1" ht="71.25" customHeight="1">
      <c r="A28" s="38" t="s">
        <v>32</v>
      </c>
      <c r="B28" s="48" t="s">
        <v>33</v>
      </c>
      <c r="C28" s="49" t="s">
        <v>30</v>
      </c>
      <c r="D28" s="38" t="s">
        <v>34</v>
      </c>
      <c r="E28" s="13" t="s">
        <v>270</v>
      </c>
      <c r="F28" s="13"/>
      <c r="G28" s="32">
        <v>10455.674999999999</v>
      </c>
      <c r="H28" s="32">
        <v>9691.4269999999997</v>
      </c>
      <c r="I28" s="32">
        <v>10252.518</v>
      </c>
      <c r="J28" s="32">
        <v>9971.0519999999997</v>
      </c>
      <c r="K28" s="32">
        <f t="shared" si="6"/>
        <v>40370.671999999999</v>
      </c>
      <c r="L28" s="60">
        <f>'2022'!M28</f>
        <v>75.78</v>
      </c>
      <c r="M28" s="60">
        <f>('2022'!L28+'2022'!M28)/2*1.04*2-L28</f>
        <v>76.143199999999979</v>
      </c>
      <c r="N28" s="60">
        <f>'2022'!O28</f>
        <v>41.176927999999997</v>
      </c>
      <c r="O28" s="60">
        <f t="shared" si="7"/>
        <v>42.824005119999995</v>
      </c>
      <c r="P28" s="33">
        <f>G28*(L28-N28)</f>
        <v>361798.47483360005</v>
      </c>
      <c r="Q28" s="33">
        <f t="shared" si="9"/>
        <v>335353.14626374404</v>
      </c>
      <c r="R28" s="33">
        <f t="shared" si="9"/>
        <v>341605.64525270765</v>
      </c>
      <c r="S28" s="33">
        <f>(M28-O28)*J28</f>
        <v>332227.4247466136</v>
      </c>
      <c r="T28" s="33">
        <f t="shared" si="8"/>
        <v>1370984.6910966653</v>
      </c>
      <c r="U28" s="52"/>
      <c r="V28" s="52"/>
      <c r="W28" s="52"/>
      <c r="X28" s="95">
        <f>L28/'2022'!M28*100</f>
        <v>100</v>
      </c>
      <c r="Y28" s="95">
        <f>N28/'2022'!O28*100</f>
        <v>100</v>
      </c>
      <c r="Z28" s="95">
        <f t="shared" si="4"/>
        <v>100.47928213248876</v>
      </c>
      <c r="AA28" s="95">
        <f t="shared" si="5"/>
        <v>104</v>
      </c>
    </row>
    <row r="29" spans="1:27" s="3" customFormat="1" ht="71.25" customHeight="1">
      <c r="A29" s="38" t="s">
        <v>36</v>
      </c>
      <c r="B29" s="48" t="s">
        <v>37</v>
      </c>
      <c r="C29" s="49" t="s">
        <v>30</v>
      </c>
      <c r="D29" s="38" t="s">
        <v>35</v>
      </c>
      <c r="E29" s="13" t="s">
        <v>270</v>
      </c>
      <c r="F29" s="13"/>
      <c r="G29" s="32">
        <v>3324.259</v>
      </c>
      <c r="H29" s="32">
        <v>3279.3379999999997</v>
      </c>
      <c r="I29" s="32">
        <v>3341.902</v>
      </c>
      <c r="J29" s="32">
        <v>3355.5509999999999</v>
      </c>
      <c r="K29" s="32">
        <f t="shared" si="6"/>
        <v>13301.05</v>
      </c>
      <c r="L29" s="60">
        <f>'2022'!M29</f>
        <v>58.31</v>
      </c>
      <c r="M29" s="60">
        <f>('2022'!L29+'2022'!M29)/2*1.04*2-L29</f>
        <v>58.586000000000013</v>
      </c>
      <c r="N29" s="60">
        <f>'2022'!O29</f>
        <v>41.17</v>
      </c>
      <c r="O29" s="60">
        <f t="shared" si="7"/>
        <v>42.816800000000001</v>
      </c>
      <c r="P29" s="33">
        <f>G29*(L29-N29)</f>
        <v>56977.79926</v>
      </c>
      <c r="Q29" s="33">
        <f t="shared" si="9"/>
        <v>56207.853319999995</v>
      </c>
      <c r="R29" s="33">
        <f t="shared" si="9"/>
        <v>52699.121018400045</v>
      </c>
      <c r="S29" s="33">
        <f>(M29-O29)*J29</f>
        <v>52914.354829200041</v>
      </c>
      <c r="T29" s="33">
        <f t="shared" si="8"/>
        <v>218799.12842760008</v>
      </c>
      <c r="U29" s="52"/>
      <c r="V29" s="52"/>
      <c r="W29" s="52"/>
      <c r="X29" s="95">
        <f>L29/'2022'!M29*100</f>
        <v>100</v>
      </c>
      <c r="Y29" s="95">
        <f>N29/'2022'!O29*100</f>
        <v>100</v>
      </c>
      <c r="Z29" s="95">
        <f t="shared" si="4"/>
        <v>100.47333219001888</v>
      </c>
      <c r="AA29" s="95">
        <f t="shared" si="5"/>
        <v>104</v>
      </c>
    </row>
    <row r="30" spans="1:27" s="3" customFormat="1" ht="9.75" customHeight="1">
      <c r="A30" s="38"/>
      <c r="B30" s="48"/>
      <c r="C30" s="49"/>
      <c r="D30" s="38"/>
      <c r="E30" s="13"/>
      <c r="F30" s="13"/>
      <c r="G30" s="32"/>
      <c r="H30" s="32"/>
      <c r="I30" s="32"/>
      <c r="J30" s="32"/>
      <c r="K30" s="32"/>
      <c r="L30" s="60"/>
      <c r="M30" s="60"/>
      <c r="N30" s="60"/>
      <c r="O30" s="60"/>
      <c r="P30" s="33"/>
      <c r="Q30" s="33"/>
      <c r="R30" s="33"/>
      <c r="S30" s="33"/>
      <c r="T30" s="33"/>
      <c r="U30" s="52"/>
      <c r="V30" s="52"/>
      <c r="W30" s="52"/>
      <c r="X30" s="95"/>
      <c r="Y30" s="95"/>
      <c r="Z30" s="95"/>
      <c r="AA30" s="95"/>
    </row>
    <row r="31" spans="1:27" s="3" customFormat="1" ht="72" customHeight="1">
      <c r="A31" s="38">
        <v>2909002440</v>
      </c>
      <c r="B31" s="48" t="s">
        <v>255</v>
      </c>
      <c r="C31" s="49" t="s">
        <v>42</v>
      </c>
      <c r="D31" s="38" t="s">
        <v>413</v>
      </c>
      <c r="E31" s="13" t="s">
        <v>270</v>
      </c>
      <c r="F31" s="13"/>
      <c r="G31" s="32">
        <v>0</v>
      </c>
      <c r="H31" s="32">
        <v>0</v>
      </c>
      <c r="I31" s="36">
        <v>3119.75</v>
      </c>
      <c r="J31" s="36">
        <v>3119.75</v>
      </c>
      <c r="K31" s="32">
        <f t="shared" si="6"/>
        <v>6239.5</v>
      </c>
      <c r="L31" s="60">
        <f>'2022'!M31</f>
        <v>43.25</v>
      </c>
      <c r="M31" s="60">
        <f>('2022'!L31+'2022'!M31)/2*1.04*2-L31</f>
        <v>45.930000000000007</v>
      </c>
      <c r="N31" s="60">
        <f>'2022'!O31</f>
        <v>43.25</v>
      </c>
      <c r="O31" s="60">
        <f t="shared" ref="O31" si="10">N31*1.04</f>
        <v>44.980000000000004</v>
      </c>
      <c r="P31" s="33">
        <f>G31*(L31-N31)</f>
        <v>0</v>
      </c>
      <c r="Q31" s="33">
        <f t="shared" ref="Q31:R34" si="11">(L31-N31)*H31</f>
        <v>0</v>
      </c>
      <c r="R31" s="33">
        <f t="shared" si="11"/>
        <v>2963.7625000000089</v>
      </c>
      <c r="S31" s="33">
        <f>(M31-O31)*J31</f>
        <v>2963.7625000000089</v>
      </c>
      <c r="T31" s="33">
        <f t="shared" ref="T31" si="12">P31+Q31+R31+S31</f>
        <v>5927.5250000000178</v>
      </c>
      <c r="U31" s="52"/>
      <c r="V31" s="52"/>
      <c r="W31" s="52"/>
      <c r="X31" s="95">
        <f>L31/'2022'!M31*100</f>
        <v>100</v>
      </c>
      <c r="Y31" s="95">
        <f>N31/'2022'!O31*100</f>
        <v>100</v>
      </c>
      <c r="Z31" s="95">
        <f>M31/L31*100</f>
        <v>106.19653179190753</v>
      </c>
      <c r="AA31" s="95">
        <f>O31/N31*100</f>
        <v>104</v>
      </c>
    </row>
    <row r="32" spans="1:27" s="3" customFormat="1" ht="56.25" customHeight="1">
      <c r="A32" s="38">
        <v>2909003034</v>
      </c>
      <c r="B32" s="48" t="s">
        <v>303</v>
      </c>
      <c r="C32" s="49" t="s">
        <v>42</v>
      </c>
      <c r="D32" s="38" t="s">
        <v>304</v>
      </c>
      <c r="E32" s="13" t="s">
        <v>270</v>
      </c>
      <c r="F32" s="13" t="s">
        <v>390</v>
      </c>
      <c r="G32" s="32">
        <v>1451</v>
      </c>
      <c r="H32" s="32">
        <v>1451</v>
      </c>
      <c r="I32" s="32">
        <v>1451</v>
      </c>
      <c r="J32" s="32">
        <v>1451</v>
      </c>
      <c r="K32" s="32">
        <f t="shared" si="6"/>
        <v>5804</v>
      </c>
      <c r="L32" s="60">
        <f>'2022'!M32</f>
        <v>40.98</v>
      </c>
      <c r="M32" s="60">
        <f>('2022'!L32+'2022'!M32)/2*1.04*2-L32</f>
        <v>44.258400000000002</v>
      </c>
      <c r="N32" s="60">
        <f>'2022'!O32</f>
        <v>35.19</v>
      </c>
      <c r="O32" s="60">
        <f t="shared" si="7"/>
        <v>36.5976</v>
      </c>
      <c r="P32" s="33">
        <f>G32*(L32-N32)</f>
        <v>8401.2899999999991</v>
      </c>
      <c r="Q32" s="33">
        <f t="shared" si="11"/>
        <v>8401.2899999999991</v>
      </c>
      <c r="R32" s="33">
        <f t="shared" si="11"/>
        <v>11115.820800000003</v>
      </c>
      <c r="S32" s="33">
        <f>(M32-O32)*J32</f>
        <v>11115.820800000003</v>
      </c>
      <c r="T32" s="33">
        <f t="shared" si="8"/>
        <v>39034.221600000004</v>
      </c>
      <c r="U32" s="52"/>
      <c r="V32" s="52"/>
      <c r="W32" s="52"/>
      <c r="X32" s="95">
        <f>L32/'2022'!M32*100</f>
        <v>100</v>
      </c>
      <c r="Y32" s="95">
        <f>N32/'2022'!O32*100</f>
        <v>100</v>
      </c>
      <c r="Z32" s="95">
        <f>M32/L32*100</f>
        <v>108</v>
      </c>
      <c r="AA32" s="95">
        <f>O32/N32*100</f>
        <v>104</v>
      </c>
    </row>
    <row r="33" spans="1:27" s="3" customFormat="1" ht="56.25" customHeight="1">
      <c r="A33" s="38" t="s">
        <v>40</v>
      </c>
      <c r="B33" s="48" t="s">
        <v>41</v>
      </c>
      <c r="C33" s="49" t="s">
        <v>38</v>
      </c>
      <c r="D33" s="38" t="s">
        <v>39</v>
      </c>
      <c r="E33" s="13" t="s">
        <v>270</v>
      </c>
      <c r="F33" s="13"/>
      <c r="G33" s="32">
        <v>2530.6799999999998</v>
      </c>
      <c r="H33" s="32">
        <v>2816.0430000000001</v>
      </c>
      <c r="I33" s="32">
        <v>3356.5</v>
      </c>
      <c r="J33" s="32">
        <v>3356.5</v>
      </c>
      <c r="K33" s="32">
        <f t="shared" si="6"/>
        <v>12059.723</v>
      </c>
      <c r="L33" s="60">
        <f>'2022'!M33</f>
        <v>44.51</v>
      </c>
      <c r="M33" s="60">
        <f>('2022'!L33+'2022'!M33)/2*1.04*2-L33</f>
        <v>46.666799999999988</v>
      </c>
      <c r="N33" s="60">
        <f>'2022'!O33</f>
        <v>42.64</v>
      </c>
      <c r="O33" s="60">
        <f t="shared" si="7"/>
        <v>44.345600000000005</v>
      </c>
      <c r="P33" s="33">
        <f>G33*(L33-N33)</f>
        <v>4732.3715999999931</v>
      </c>
      <c r="Q33" s="33">
        <f t="shared" si="11"/>
        <v>5266.0004099999933</v>
      </c>
      <c r="R33" s="33">
        <f t="shared" si="11"/>
        <v>7791.1077999999443</v>
      </c>
      <c r="S33" s="33">
        <f>(M33-O33)*J33</f>
        <v>7791.1077999999443</v>
      </c>
      <c r="T33" s="33">
        <f t="shared" si="8"/>
        <v>25580.587609999875</v>
      </c>
      <c r="U33" s="52"/>
      <c r="V33" s="52"/>
      <c r="W33" s="52"/>
      <c r="X33" s="95">
        <f>L33/'2022'!M33*100</f>
        <v>100</v>
      </c>
      <c r="Y33" s="95">
        <f>N33/'2022'!O33*100</f>
        <v>100</v>
      </c>
      <c r="Z33" s="95">
        <f>M33/L33*100</f>
        <v>104.84565266232305</v>
      </c>
      <c r="AA33" s="95">
        <f>O33/N33*100</f>
        <v>104</v>
      </c>
    </row>
    <row r="34" spans="1:27" s="3" customFormat="1" ht="63.75" customHeight="1">
      <c r="A34" s="38">
        <v>2909003115</v>
      </c>
      <c r="B34" s="48" t="s">
        <v>41</v>
      </c>
      <c r="C34" s="49" t="s">
        <v>38</v>
      </c>
      <c r="D34" s="38" t="s">
        <v>407</v>
      </c>
      <c r="E34" s="13" t="s">
        <v>270</v>
      </c>
      <c r="F34" s="13"/>
      <c r="G34" s="36">
        <v>21467.5</v>
      </c>
      <c r="H34" s="36">
        <v>21467.5</v>
      </c>
      <c r="I34" s="36">
        <v>21467.5</v>
      </c>
      <c r="J34" s="36">
        <v>21467.5</v>
      </c>
      <c r="K34" s="32">
        <f t="shared" si="6"/>
        <v>85870</v>
      </c>
      <c r="L34" s="60">
        <f>'2022'!M34</f>
        <v>56.73</v>
      </c>
      <c r="M34" s="60">
        <f>('2022'!L34+'2022'!M34)/2*1.04*2-L34</f>
        <v>58.158800000000006</v>
      </c>
      <c r="N34" s="60">
        <f>'2022'!O34</f>
        <v>55.89</v>
      </c>
      <c r="O34" s="60">
        <f t="shared" si="7"/>
        <v>58.125600000000006</v>
      </c>
      <c r="P34" s="33">
        <f>G34*(L34-N34)</f>
        <v>18032.699999999921</v>
      </c>
      <c r="Q34" s="33">
        <f t="shared" si="11"/>
        <v>18032.699999999921</v>
      </c>
      <c r="R34" s="33">
        <f t="shared" si="11"/>
        <v>712.72100000001683</v>
      </c>
      <c r="S34" s="33">
        <f>(M34-O34)*J34</f>
        <v>712.72100000001683</v>
      </c>
      <c r="T34" s="33">
        <f t="shared" ref="T34" si="13">P34+Q34+R34+S34</f>
        <v>37490.84199999988</v>
      </c>
      <c r="U34" s="52"/>
      <c r="V34" s="52"/>
      <c r="W34" s="52"/>
      <c r="X34" s="95">
        <f>L34/'2022'!M34*100</f>
        <v>100</v>
      </c>
      <c r="Y34" s="95">
        <f>N34/'2022'!O34*100</f>
        <v>100</v>
      </c>
      <c r="Z34" s="95">
        <f>M34/L34*100</f>
        <v>102.51859686233036</v>
      </c>
      <c r="AA34" s="95">
        <f>O34/N34*100</f>
        <v>104</v>
      </c>
    </row>
    <row r="35" spans="1:27" s="3" customFormat="1" ht="14.25" customHeight="1">
      <c r="A35" s="38"/>
      <c r="B35" s="48"/>
      <c r="C35" s="49"/>
      <c r="D35" s="38"/>
      <c r="E35" s="13"/>
      <c r="F35" s="13"/>
      <c r="G35" s="32"/>
      <c r="H35" s="32"/>
      <c r="I35" s="32"/>
      <c r="J35" s="32"/>
      <c r="K35" s="32"/>
      <c r="L35" s="60"/>
      <c r="M35" s="60"/>
      <c r="N35" s="60"/>
      <c r="O35" s="60"/>
      <c r="P35" s="33"/>
      <c r="Q35" s="33"/>
      <c r="R35" s="33"/>
      <c r="S35" s="33"/>
      <c r="T35" s="33"/>
      <c r="U35" s="52"/>
      <c r="V35" s="52"/>
      <c r="W35" s="52"/>
      <c r="X35" s="95"/>
      <c r="Y35" s="95"/>
      <c r="Z35" s="95"/>
      <c r="AA35" s="95"/>
    </row>
    <row r="36" spans="1:27" s="3" customFormat="1" ht="70.5" customHeight="1">
      <c r="A36" s="38" t="s">
        <v>45</v>
      </c>
      <c r="B36" s="48" t="s">
        <v>46</v>
      </c>
      <c r="C36" s="49" t="s">
        <v>43</v>
      </c>
      <c r="D36" s="38" t="s">
        <v>44</v>
      </c>
      <c r="E36" s="13" t="s">
        <v>270</v>
      </c>
      <c r="F36" s="13"/>
      <c r="G36" s="32">
        <v>559.42100000000005</v>
      </c>
      <c r="H36" s="32">
        <v>457.339</v>
      </c>
      <c r="I36" s="32">
        <v>598</v>
      </c>
      <c r="J36" s="32">
        <v>457.44600000000003</v>
      </c>
      <c r="K36" s="32">
        <f t="shared" si="6"/>
        <v>2072.2060000000001</v>
      </c>
      <c r="L36" s="60">
        <f>'2022'!M36</f>
        <v>235.48</v>
      </c>
      <c r="M36" s="60">
        <f>('2022'!L36+'2022'!M36)/2*1.04*2-L36</f>
        <v>248.28639999999999</v>
      </c>
      <c r="N36" s="60">
        <f>'2022'!O36</f>
        <v>64.95</v>
      </c>
      <c r="O36" s="60">
        <f t="shared" si="7"/>
        <v>67.548000000000002</v>
      </c>
      <c r="P36" s="33">
        <f>G36*(L36-N36)</f>
        <v>95398.063129999995</v>
      </c>
      <c r="Q36" s="33">
        <f t="shared" ref="Q36:R40" si="14">(L36-N36)*H36</f>
        <v>77990.019669999994</v>
      </c>
      <c r="R36" s="33">
        <f t="shared" si="14"/>
        <v>108081.56319999999</v>
      </c>
      <c r="S36" s="33">
        <f>(M36-O36)*J36</f>
        <v>82678.058126399992</v>
      </c>
      <c r="T36" s="33">
        <f t="shared" si="8"/>
        <v>364147.70412639994</v>
      </c>
      <c r="U36" s="52"/>
      <c r="V36" s="52"/>
      <c r="W36" s="52"/>
      <c r="X36" s="95">
        <f>L36/'2022'!M36*100</f>
        <v>100</v>
      </c>
      <c r="Y36" s="95">
        <f>N36/'2022'!O36*100</f>
        <v>100</v>
      </c>
      <c r="Z36" s="95">
        <f t="shared" ref="Z36:Z99" si="15">M36/L36*100</f>
        <v>105.43842364532019</v>
      </c>
      <c r="AA36" s="95">
        <f t="shared" ref="AA36:AA99" si="16">O36/N36*100</f>
        <v>104</v>
      </c>
    </row>
    <row r="37" spans="1:27" s="3" customFormat="1" ht="70.5" customHeight="1">
      <c r="A37" s="38" t="s">
        <v>45</v>
      </c>
      <c r="B37" s="48" t="s">
        <v>46</v>
      </c>
      <c r="C37" s="49" t="s">
        <v>43</v>
      </c>
      <c r="D37" s="38" t="s">
        <v>47</v>
      </c>
      <c r="E37" s="13" t="s">
        <v>270</v>
      </c>
      <c r="F37" s="13"/>
      <c r="G37" s="32">
        <v>273.21100000000001</v>
      </c>
      <c r="H37" s="32">
        <v>307.11099999999999</v>
      </c>
      <c r="I37" s="32">
        <v>382</v>
      </c>
      <c r="J37" s="32">
        <v>232.92400000000001</v>
      </c>
      <c r="K37" s="32">
        <f t="shared" si="6"/>
        <v>1195.2460000000001</v>
      </c>
      <c r="L37" s="60">
        <f>'2022'!M37</f>
        <v>220.19</v>
      </c>
      <c r="M37" s="60">
        <f>('2022'!L37+'2022'!M37)/2*1.04*2-L37</f>
        <v>232.1268</v>
      </c>
      <c r="N37" s="60">
        <f>'2022'!O37</f>
        <v>29.22</v>
      </c>
      <c r="O37" s="60">
        <f t="shared" si="7"/>
        <v>30.3888</v>
      </c>
      <c r="P37" s="33">
        <f>G37*(L37-N37)</f>
        <v>52175.104670000001</v>
      </c>
      <c r="Q37" s="33">
        <f t="shared" si="14"/>
        <v>58648.987669999995</v>
      </c>
      <c r="R37" s="33">
        <f t="shared" si="14"/>
        <v>77063.915999999997</v>
      </c>
      <c r="S37" s="33">
        <f>(M37-O37)*J37</f>
        <v>46989.621912000002</v>
      </c>
      <c r="T37" s="33">
        <f t="shared" si="8"/>
        <v>234877.630252</v>
      </c>
      <c r="U37" s="52"/>
      <c r="V37" s="52"/>
      <c r="W37" s="52"/>
      <c r="X37" s="95">
        <f>L37/'2022'!M37*100</f>
        <v>100</v>
      </c>
      <c r="Y37" s="95">
        <f>N37/'2022'!O37*100</f>
        <v>100</v>
      </c>
      <c r="Z37" s="95">
        <f t="shared" si="15"/>
        <v>105.42113629138473</v>
      </c>
      <c r="AA37" s="95">
        <f t="shared" si="16"/>
        <v>104</v>
      </c>
    </row>
    <row r="38" spans="1:27" s="3" customFormat="1" ht="70.5" customHeight="1">
      <c r="A38" s="38" t="s">
        <v>45</v>
      </c>
      <c r="B38" s="48" t="s">
        <v>46</v>
      </c>
      <c r="C38" s="49" t="s">
        <v>43</v>
      </c>
      <c r="D38" s="38" t="s">
        <v>48</v>
      </c>
      <c r="E38" s="13" t="s">
        <v>270</v>
      </c>
      <c r="F38" s="13"/>
      <c r="G38" s="32">
        <v>2044.883</v>
      </c>
      <c r="H38" s="32">
        <v>2060.6880000000001</v>
      </c>
      <c r="I38" s="32">
        <v>2321</v>
      </c>
      <c r="J38" s="32">
        <v>1814.953</v>
      </c>
      <c r="K38" s="32">
        <f t="shared" si="6"/>
        <v>8241.5239999999994</v>
      </c>
      <c r="L38" s="60">
        <f>'2022'!M38</f>
        <v>166.11</v>
      </c>
      <c r="M38" s="60">
        <f>('2022'!L38+'2022'!M38)/2*1.04*2-L38</f>
        <v>175.04119999999995</v>
      </c>
      <c r="N38" s="60">
        <f>'2022'!O38</f>
        <v>69.16</v>
      </c>
      <c r="O38" s="60">
        <f t="shared" si="7"/>
        <v>71.926400000000001</v>
      </c>
      <c r="P38" s="33">
        <f>G38*(L38-N38)</f>
        <v>198251.40685000003</v>
      </c>
      <c r="Q38" s="33">
        <f t="shared" si="14"/>
        <v>199783.70160000006</v>
      </c>
      <c r="R38" s="33">
        <f t="shared" si="14"/>
        <v>239329.45079999988</v>
      </c>
      <c r="S38" s="33">
        <f>(M38-O38)*J38</f>
        <v>187148.5156043999</v>
      </c>
      <c r="T38" s="33">
        <f t="shared" si="8"/>
        <v>824513.07485439978</v>
      </c>
      <c r="U38" s="52"/>
      <c r="V38" s="52"/>
      <c r="W38" s="52"/>
      <c r="X38" s="95">
        <f>L38/'2022'!M38*100</f>
        <v>100</v>
      </c>
      <c r="Y38" s="95">
        <f>N38/'2022'!O38*100</f>
        <v>100</v>
      </c>
      <c r="Z38" s="95">
        <f t="shared" si="15"/>
        <v>105.37667810487024</v>
      </c>
      <c r="AA38" s="95">
        <f t="shared" si="16"/>
        <v>104</v>
      </c>
    </row>
    <row r="39" spans="1:27" s="3" customFormat="1" ht="70.5" customHeight="1">
      <c r="A39" s="38" t="s">
        <v>50</v>
      </c>
      <c r="B39" s="48" t="s">
        <v>51</v>
      </c>
      <c r="C39" s="49" t="s">
        <v>43</v>
      </c>
      <c r="D39" s="38" t="s">
        <v>332</v>
      </c>
      <c r="E39" s="13" t="s">
        <v>270</v>
      </c>
      <c r="F39" s="13"/>
      <c r="G39" s="32">
        <v>579.54899999999998</v>
      </c>
      <c r="H39" s="32">
        <v>674.46500000000003</v>
      </c>
      <c r="I39" s="32">
        <v>705.80200000000002</v>
      </c>
      <c r="J39" s="32">
        <v>584.13499999999999</v>
      </c>
      <c r="K39" s="32">
        <f t="shared" si="6"/>
        <v>2543.951</v>
      </c>
      <c r="L39" s="60">
        <f>'2022'!M39</f>
        <v>79.709999999999994</v>
      </c>
      <c r="M39" s="60">
        <f>('2022'!L39+'2022'!M39)/2*1.04*2-L39</f>
        <v>84.412400000000005</v>
      </c>
      <c r="N39" s="60">
        <f>'2022'!O39</f>
        <v>50.13</v>
      </c>
      <c r="O39" s="60">
        <f t="shared" si="7"/>
        <v>52.135200000000005</v>
      </c>
      <c r="P39" s="33">
        <f>G39*(L39-N39)</f>
        <v>17143.059419999994</v>
      </c>
      <c r="Q39" s="33">
        <f t="shared" si="14"/>
        <v>19950.674699999996</v>
      </c>
      <c r="R39" s="33">
        <f t="shared" si="14"/>
        <v>22781.312314400002</v>
      </c>
      <c r="S39" s="33">
        <f>(M39-O39)*J39</f>
        <v>18854.242222000001</v>
      </c>
      <c r="T39" s="33">
        <f t="shared" si="8"/>
        <v>78729.288656399993</v>
      </c>
      <c r="U39" s="52"/>
      <c r="V39" s="52"/>
      <c r="W39" s="52"/>
      <c r="X39" s="95">
        <f>L39/'2022'!M39*100</f>
        <v>100</v>
      </c>
      <c r="Y39" s="95">
        <f>N39/'2022'!O39*100</f>
        <v>100</v>
      </c>
      <c r="Z39" s="95">
        <f t="shared" si="15"/>
        <v>105.8993852716096</v>
      </c>
      <c r="AA39" s="95">
        <f t="shared" si="16"/>
        <v>104</v>
      </c>
    </row>
    <row r="40" spans="1:27" s="3" customFormat="1" ht="70.5" customHeight="1">
      <c r="A40" s="38" t="s">
        <v>52</v>
      </c>
      <c r="B40" s="48" t="s">
        <v>53</v>
      </c>
      <c r="C40" s="49" t="s">
        <v>43</v>
      </c>
      <c r="D40" s="38" t="s">
        <v>49</v>
      </c>
      <c r="E40" s="13" t="s">
        <v>270</v>
      </c>
      <c r="F40" s="13"/>
      <c r="G40" s="32">
        <v>7966.72</v>
      </c>
      <c r="H40" s="32">
        <v>5301.76</v>
      </c>
      <c r="I40" s="32">
        <v>6381.2</v>
      </c>
      <c r="J40" s="32">
        <v>7250.42</v>
      </c>
      <c r="K40" s="32">
        <f t="shared" si="6"/>
        <v>26900.1</v>
      </c>
      <c r="L40" s="60">
        <f>'2022'!M40</f>
        <v>76.34</v>
      </c>
      <c r="M40" s="60">
        <f>('2022'!L40+'2022'!M40)/2*1.04*2-L40</f>
        <v>78.380800000000022</v>
      </c>
      <c r="N40" s="60">
        <f>'2022'!O40</f>
        <v>24.03</v>
      </c>
      <c r="O40" s="60">
        <f t="shared" si="7"/>
        <v>24.991200000000003</v>
      </c>
      <c r="P40" s="33">
        <f>G40*(L40-N40)</f>
        <v>416739.12320000003</v>
      </c>
      <c r="Q40" s="33">
        <f t="shared" si="14"/>
        <v>277335.06560000003</v>
      </c>
      <c r="R40" s="33">
        <f t="shared" si="14"/>
        <v>340689.71552000009</v>
      </c>
      <c r="S40" s="33">
        <f>(M40-O40)*J40</f>
        <v>387097.02363200014</v>
      </c>
      <c r="T40" s="33">
        <f t="shared" si="8"/>
        <v>1421860.9279520004</v>
      </c>
      <c r="U40" s="52"/>
      <c r="V40" s="52"/>
      <c r="W40" s="52"/>
      <c r="X40" s="95">
        <f>L40/'2022'!M40*100</f>
        <v>100</v>
      </c>
      <c r="Y40" s="95">
        <f>N40/'2022'!O40*100</f>
        <v>100</v>
      </c>
      <c r="Z40" s="95">
        <f t="shared" si="15"/>
        <v>102.67330364160338</v>
      </c>
      <c r="AA40" s="95">
        <f t="shared" si="16"/>
        <v>104</v>
      </c>
    </row>
    <row r="41" spans="1:27" s="3" customFormat="1" ht="10.5" customHeight="1">
      <c r="A41" s="38"/>
      <c r="B41" s="48"/>
      <c r="C41" s="49"/>
      <c r="D41" s="38"/>
      <c r="E41" s="13"/>
      <c r="F41" s="13"/>
      <c r="G41" s="32"/>
      <c r="H41" s="32"/>
      <c r="I41" s="32"/>
      <c r="J41" s="32"/>
      <c r="K41" s="32"/>
      <c r="L41" s="60"/>
      <c r="M41" s="60"/>
      <c r="N41" s="60"/>
      <c r="O41" s="60"/>
      <c r="P41" s="33"/>
      <c r="Q41" s="33"/>
      <c r="R41" s="33"/>
      <c r="S41" s="33"/>
      <c r="T41" s="33"/>
      <c r="U41" s="52"/>
      <c r="V41" s="52"/>
      <c r="W41" s="52"/>
      <c r="X41" s="95" t="e">
        <f>L41/'2022'!M41*100</f>
        <v>#DIV/0!</v>
      </c>
      <c r="Y41" s="95" t="e">
        <f>N41/'2022'!O41*100</f>
        <v>#DIV/0!</v>
      </c>
      <c r="Z41" s="95" t="e">
        <f t="shared" si="15"/>
        <v>#DIV/0!</v>
      </c>
      <c r="AA41" s="95" t="e">
        <f t="shared" si="16"/>
        <v>#DIV/0!</v>
      </c>
    </row>
    <row r="42" spans="1:27" s="3" customFormat="1" ht="54.75" customHeight="1">
      <c r="A42" s="38" t="s">
        <v>55</v>
      </c>
      <c r="B42" s="48" t="s">
        <v>56</v>
      </c>
      <c r="C42" s="49" t="s">
        <v>54</v>
      </c>
      <c r="D42" s="38" t="s">
        <v>4</v>
      </c>
      <c r="E42" s="13" t="s">
        <v>270</v>
      </c>
      <c r="F42" s="13"/>
      <c r="G42" s="32">
        <v>786.79</v>
      </c>
      <c r="H42" s="32">
        <v>871.79</v>
      </c>
      <c r="I42" s="32">
        <v>794.79</v>
      </c>
      <c r="J42" s="32">
        <v>786.79</v>
      </c>
      <c r="K42" s="32">
        <f t="shared" si="6"/>
        <v>3240.16</v>
      </c>
      <c r="L42" s="60">
        <f>'2022'!M42</f>
        <v>46.55</v>
      </c>
      <c r="M42" s="60">
        <f>('2022'!L42+'2022'!M42)/2*1.04*2-L42</f>
        <v>50.274000000000001</v>
      </c>
      <c r="N42" s="60">
        <f>'2022'!O42</f>
        <v>36.015200000000007</v>
      </c>
      <c r="O42" s="60">
        <f t="shared" si="7"/>
        <v>37.455808000000012</v>
      </c>
      <c r="P42" s="33">
        <f>G42*(L42-N42)</f>
        <v>8288.6752919999908</v>
      </c>
      <c r="Q42" s="33">
        <f t="shared" ref="Q42:R44" si="17">(L42-N42)*H42</f>
        <v>9184.1332919999913</v>
      </c>
      <c r="R42" s="33">
        <f t="shared" si="17"/>
        <v>10187.77081967999</v>
      </c>
      <c r="S42" s="33">
        <f>(M42-O42)*J42</f>
        <v>10085.225283679991</v>
      </c>
      <c r="T42" s="33">
        <f t="shared" si="8"/>
        <v>37745.804687359967</v>
      </c>
      <c r="U42" s="52"/>
      <c r="V42" s="52"/>
      <c r="W42" s="52"/>
      <c r="X42" s="95">
        <f>L42/'2022'!M42*100</f>
        <v>100</v>
      </c>
      <c r="Y42" s="95">
        <f>N42/'2022'!O42*100</f>
        <v>100</v>
      </c>
      <c r="Z42" s="95">
        <f t="shared" si="15"/>
        <v>108</v>
      </c>
      <c r="AA42" s="95">
        <f t="shared" si="16"/>
        <v>104</v>
      </c>
    </row>
    <row r="43" spans="1:27" s="3" customFormat="1" ht="67.5" customHeight="1">
      <c r="A43" s="38" t="s">
        <v>178</v>
      </c>
      <c r="B43" s="48" t="s">
        <v>179</v>
      </c>
      <c r="C43" s="48" t="s">
        <v>382</v>
      </c>
      <c r="D43" s="20"/>
      <c r="E43" s="13" t="s">
        <v>270</v>
      </c>
      <c r="F43" s="13"/>
      <c r="G43" s="32">
        <v>213710.30900000001</v>
      </c>
      <c r="H43" s="32">
        <v>214445.598</v>
      </c>
      <c r="I43" s="32">
        <v>224922.37100000001</v>
      </c>
      <c r="J43" s="32">
        <v>207728.139</v>
      </c>
      <c r="K43" s="32">
        <f t="shared" si="6"/>
        <v>860806.41700000002</v>
      </c>
      <c r="L43" s="60">
        <f>'2022'!M43</f>
        <v>215.04</v>
      </c>
      <c r="M43" s="60">
        <f>('2022'!L43+'2022'!M43)/2*1.04*2-L43</f>
        <v>223.268</v>
      </c>
      <c r="N43" s="60">
        <f>'2022'!O43</f>
        <v>36.015200000000007</v>
      </c>
      <c r="O43" s="60">
        <f t="shared" si="7"/>
        <v>37.455808000000012</v>
      </c>
      <c r="P43" s="33">
        <f>G43*(L43-N43)</f>
        <v>38259445.326663196</v>
      </c>
      <c r="Q43" s="33">
        <f t="shared" si="17"/>
        <v>38391080.292830393</v>
      </c>
      <c r="R43" s="33">
        <f t="shared" si="17"/>
        <v>41793318.785347231</v>
      </c>
      <c r="S43" s="33">
        <f>(M43-O43)*J43</f>
        <v>38598420.847670682</v>
      </c>
      <c r="T43" s="33">
        <f t="shared" si="8"/>
        <v>157042265.2525115</v>
      </c>
      <c r="U43" s="52"/>
      <c r="V43" s="52"/>
      <c r="W43" s="52"/>
      <c r="X43" s="95">
        <f>L43/'2022'!M43*100</f>
        <v>100</v>
      </c>
      <c r="Y43" s="95">
        <f>N43/'2022'!O43*100</f>
        <v>100</v>
      </c>
      <c r="Z43" s="95">
        <f t="shared" si="15"/>
        <v>103.82626488095239</v>
      </c>
      <c r="AA43" s="95">
        <f t="shared" si="16"/>
        <v>104</v>
      </c>
    </row>
    <row r="44" spans="1:27" s="3" customFormat="1" ht="67.5" customHeight="1">
      <c r="A44" s="38" t="s">
        <v>180</v>
      </c>
      <c r="B44" s="48" t="s">
        <v>181</v>
      </c>
      <c r="C44" s="48" t="s">
        <v>382</v>
      </c>
      <c r="D44" s="38"/>
      <c r="E44" s="13" t="s">
        <v>270</v>
      </c>
      <c r="F44" s="13"/>
      <c r="G44" s="32">
        <v>3881545.6899999995</v>
      </c>
      <c r="H44" s="32">
        <v>3656160.5200000005</v>
      </c>
      <c r="I44" s="32">
        <v>3421555.32</v>
      </c>
      <c r="J44" s="32">
        <v>3797828.04</v>
      </c>
      <c r="K44" s="32">
        <f t="shared" si="6"/>
        <v>14757089.57</v>
      </c>
      <c r="L44" s="60">
        <f>'2022'!M44</f>
        <v>68.64</v>
      </c>
      <c r="M44" s="60">
        <v>68.64</v>
      </c>
      <c r="N44" s="60">
        <f>'2022'!O44</f>
        <v>36.015200000000007</v>
      </c>
      <c r="O44" s="60">
        <f t="shared" si="7"/>
        <v>37.455808000000012</v>
      </c>
      <c r="P44" s="33">
        <f>G44*(L44-N44)</f>
        <v>126634651.82711196</v>
      </c>
      <c r="Q44" s="33">
        <f t="shared" si="17"/>
        <v>119281505.73289599</v>
      </c>
      <c r="R44" s="33">
        <f t="shared" si="17"/>
        <v>106698438.03750139</v>
      </c>
      <c r="S44" s="33">
        <f>(M44-O44)*J44</f>
        <v>118432198.78234364</v>
      </c>
      <c r="T44" s="33">
        <f t="shared" si="8"/>
        <v>471046794.37985295</v>
      </c>
      <c r="U44" s="52"/>
      <c r="V44" s="52"/>
      <c r="W44" s="52"/>
      <c r="X44" s="95">
        <f>L44/'2022'!M44*100</f>
        <v>100</v>
      </c>
      <c r="Y44" s="95">
        <f>N44/'2022'!O44*100</f>
        <v>100</v>
      </c>
      <c r="Z44" s="95">
        <f t="shared" si="15"/>
        <v>100</v>
      </c>
      <c r="AA44" s="95">
        <f t="shared" si="16"/>
        <v>104</v>
      </c>
    </row>
    <row r="45" spans="1:27" s="3" customFormat="1" ht="10.5" customHeight="1">
      <c r="A45" s="38"/>
      <c r="B45" s="48"/>
      <c r="C45" s="49"/>
      <c r="D45" s="38"/>
      <c r="E45" s="13"/>
      <c r="F45" s="13"/>
      <c r="G45" s="32"/>
      <c r="H45" s="32"/>
      <c r="I45" s="32"/>
      <c r="J45" s="32"/>
      <c r="K45" s="32"/>
      <c r="L45" s="60"/>
      <c r="M45" s="60"/>
      <c r="N45" s="60"/>
      <c r="O45" s="60"/>
      <c r="P45" s="33"/>
      <c r="Q45" s="33"/>
      <c r="R45" s="33"/>
      <c r="S45" s="33"/>
      <c r="T45" s="33"/>
      <c r="U45" s="52"/>
      <c r="V45" s="52"/>
      <c r="W45" s="52"/>
      <c r="X45" s="95" t="e">
        <f>L45/'2022'!M45*100</f>
        <v>#DIV/0!</v>
      </c>
      <c r="Y45" s="95" t="e">
        <f>N45/'2022'!O45*100</f>
        <v>#DIV/0!</v>
      </c>
      <c r="Z45" s="95" t="e">
        <f t="shared" si="15"/>
        <v>#DIV/0!</v>
      </c>
      <c r="AA45" s="95" t="e">
        <f t="shared" si="16"/>
        <v>#DIV/0!</v>
      </c>
    </row>
    <row r="46" spans="1:27" s="3" customFormat="1" ht="46.5" customHeight="1">
      <c r="A46" s="38" t="s">
        <v>58</v>
      </c>
      <c r="B46" s="48" t="s">
        <v>59</v>
      </c>
      <c r="C46" s="49" t="s">
        <v>57</v>
      </c>
      <c r="D46" s="38" t="s">
        <v>4</v>
      </c>
      <c r="E46" s="13" t="s">
        <v>270</v>
      </c>
      <c r="F46" s="13"/>
      <c r="G46" s="32">
        <v>333454.59999999998</v>
      </c>
      <c r="H46" s="32">
        <v>302738.8</v>
      </c>
      <c r="I46" s="32">
        <v>299928.45</v>
      </c>
      <c r="J46" s="32">
        <v>316971.43</v>
      </c>
      <c r="K46" s="32">
        <f t="shared" si="6"/>
        <v>1253093.2799999998</v>
      </c>
      <c r="L46" s="60">
        <f>'2022'!M46</f>
        <v>56.500019999999978</v>
      </c>
      <c r="M46" s="60">
        <f>('2022'!L46+'2022'!M46)/2*1.04*2-L46</f>
        <v>59.314400800000001</v>
      </c>
      <c r="N46" s="60">
        <f>'2022'!O46</f>
        <v>42.848000000000006</v>
      </c>
      <c r="O46" s="60">
        <f t="shared" si="7"/>
        <v>44.561920000000008</v>
      </c>
      <c r="P46" s="33">
        <f>G46*(L46-N46)</f>
        <v>4552328.8682919899</v>
      </c>
      <c r="Q46" s="33">
        <f>(L46-N46)*H46</f>
        <v>4132996.1523759915</v>
      </c>
      <c r="R46" s="33">
        <f>(M46-O46)*I46</f>
        <v>4424688.6999987578</v>
      </c>
      <c r="S46" s="33">
        <f>(M46-O46)*J46</f>
        <v>4676114.9352235422</v>
      </c>
      <c r="T46" s="33">
        <f t="shared" si="8"/>
        <v>17786128.655890282</v>
      </c>
      <c r="U46" s="52"/>
      <c r="V46" s="52"/>
      <c r="W46" s="52"/>
      <c r="X46" s="95">
        <f>L46/'2022'!M46*100</f>
        <v>100</v>
      </c>
      <c r="Y46" s="95">
        <f>N46/'2022'!O46*100</f>
        <v>100</v>
      </c>
      <c r="Z46" s="95">
        <f t="shared" si="15"/>
        <v>104.98120319249449</v>
      </c>
      <c r="AA46" s="95">
        <f t="shared" si="16"/>
        <v>104</v>
      </c>
    </row>
    <row r="47" spans="1:27" s="3" customFormat="1" ht="10.5" customHeight="1">
      <c r="A47" s="38"/>
      <c r="B47" s="48"/>
      <c r="C47" s="49"/>
      <c r="D47" s="38"/>
      <c r="E47" s="13"/>
      <c r="F47" s="13"/>
      <c r="G47" s="32"/>
      <c r="H47" s="32"/>
      <c r="I47" s="32"/>
      <c r="J47" s="32"/>
      <c r="K47" s="32"/>
      <c r="L47" s="60"/>
      <c r="M47" s="60"/>
      <c r="N47" s="60"/>
      <c r="O47" s="60"/>
      <c r="P47" s="33"/>
      <c r="Q47" s="33"/>
      <c r="R47" s="33"/>
      <c r="S47" s="33"/>
      <c r="T47" s="33"/>
      <c r="U47" s="52"/>
      <c r="V47" s="52"/>
      <c r="W47" s="52"/>
      <c r="X47" s="95" t="e">
        <f>L47/'2022'!M47*100</f>
        <v>#DIV/0!</v>
      </c>
      <c r="Y47" s="95" t="e">
        <f>N47/'2022'!O47*100</f>
        <v>#DIV/0!</v>
      </c>
      <c r="Z47" s="95" t="e">
        <f t="shared" si="15"/>
        <v>#DIV/0!</v>
      </c>
      <c r="AA47" s="95" t="e">
        <f t="shared" si="16"/>
        <v>#DIV/0!</v>
      </c>
    </row>
    <row r="48" spans="1:27" s="3" customFormat="1" ht="42" customHeight="1">
      <c r="A48" s="38">
        <v>2905001195</v>
      </c>
      <c r="B48" s="48" t="s">
        <v>424</v>
      </c>
      <c r="C48" s="49" t="s">
        <v>425</v>
      </c>
      <c r="D48" s="38"/>
      <c r="E48" s="13" t="s">
        <v>270</v>
      </c>
      <c r="F48" s="13"/>
      <c r="G48" s="36">
        <v>314236.375</v>
      </c>
      <c r="H48" s="36">
        <v>314236.375</v>
      </c>
      <c r="I48" s="77">
        <v>314236.375</v>
      </c>
      <c r="J48" s="77">
        <v>314236.375</v>
      </c>
      <c r="K48" s="32">
        <f t="shared" si="6"/>
        <v>1256945.5</v>
      </c>
      <c r="L48" s="60">
        <f>'2022'!M48</f>
        <v>26.35</v>
      </c>
      <c r="M48" s="60">
        <f>('2022'!L48+'2022'!M48)/2*1.04*2-L48</f>
        <v>26.403584000000002</v>
      </c>
      <c r="N48" s="60">
        <f>'2022'!O48</f>
        <v>25.349584</v>
      </c>
      <c r="O48" s="60">
        <f t="shared" ref="O48" si="18">N48*1.04</f>
        <v>26.363567360000001</v>
      </c>
      <c r="P48" s="33">
        <f>G48*(L48-N48)</f>
        <v>314367.09733200038</v>
      </c>
      <c r="Q48" s="33">
        <f>(L48-N48)*H48</f>
        <v>314367.09733200038</v>
      </c>
      <c r="R48" s="33">
        <f>(M48-O48)*I48</f>
        <v>12574.683893280329</v>
      </c>
      <c r="S48" s="33">
        <f>(M48-O48)*J48</f>
        <v>12574.683893280329</v>
      </c>
      <c r="T48" s="33">
        <f t="shared" ref="T48" si="19">P48+Q48+R48+S48</f>
        <v>653883.56245056144</v>
      </c>
      <c r="U48" s="52"/>
      <c r="V48" s="52"/>
      <c r="W48" s="52"/>
      <c r="X48" s="95">
        <f>L48/'2022'!M48*100</f>
        <v>100</v>
      </c>
      <c r="Y48" s="95">
        <f>N48/'2022'!O48*100</f>
        <v>100</v>
      </c>
      <c r="Z48" s="95">
        <f t="shared" si="15"/>
        <v>100.20335483870969</v>
      </c>
      <c r="AA48" s="95">
        <f t="shared" si="16"/>
        <v>104</v>
      </c>
    </row>
    <row r="49" spans="1:27" s="3" customFormat="1" ht="10.5" customHeight="1">
      <c r="A49" s="38"/>
      <c r="B49" s="48"/>
      <c r="C49" s="49"/>
      <c r="D49" s="38"/>
      <c r="E49" s="13"/>
      <c r="F49" s="13"/>
      <c r="G49" s="32"/>
      <c r="H49" s="32"/>
      <c r="I49" s="32"/>
      <c r="J49" s="32"/>
      <c r="K49" s="32"/>
      <c r="L49" s="60"/>
      <c r="M49" s="60"/>
      <c r="N49" s="60"/>
      <c r="O49" s="60"/>
      <c r="P49" s="33"/>
      <c r="Q49" s="33"/>
      <c r="R49" s="33"/>
      <c r="S49" s="33"/>
      <c r="T49" s="33"/>
      <c r="U49" s="52"/>
      <c r="V49" s="52"/>
      <c r="W49" s="52"/>
      <c r="X49" s="95" t="e">
        <f>L49/'2022'!M49*100</f>
        <v>#DIV/0!</v>
      </c>
      <c r="Y49" s="95" t="e">
        <f>N49/'2022'!O49*100</f>
        <v>#DIV/0!</v>
      </c>
      <c r="Z49" s="95" t="e">
        <f t="shared" si="15"/>
        <v>#DIV/0!</v>
      </c>
      <c r="AA49" s="95" t="e">
        <f t="shared" si="16"/>
        <v>#DIV/0!</v>
      </c>
    </row>
    <row r="50" spans="1:27" s="3" customFormat="1" ht="43.5" customHeight="1">
      <c r="A50" s="38" t="s">
        <v>55</v>
      </c>
      <c r="B50" s="48" t="s">
        <v>61</v>
      </c>
      <c r="C50" s="49" t="s">
        <v>60</v>
      </c>
      <c r="D50" s="38" t="s">
        <v>4</v>
      </c>
      <c r="E50" s="13" t="s">
        <v>270</v>
      </c>
      <c r="F50" s="13"/>
      <c r="G50" s="32">
        <v>84489.909</v>
      </c>
      <c r="H50" s="32">
        <v>85028.68299999999</v>
      </c>
      <c r="I50" s="32">
        <v>89336.646999999997</v>
      </c>
      <c r="J50" s="32">
        <v>86641.316000000006</v>
      </c>
      <c r="K50" s="32">
        <f t="shared" si="6"/>
        <v>345496.55499999999</v>
      </c>
      <c r="L50" s="60">
        <f>'2022'!M50</f>
        <v>53.390229999999981</v>
      </c>
      <c r="M50" s="60">
        <f>('2022'!L50+'2022'!M50)/2*1.04*2-L50</f>
        <v>57.442809200000006</v>
      </c>
      <c r="N50" s="60">
        <f>'2022'!O50</f>
        <v>34.057296000000001</v>
      </c>
      <c r="O50" s="60">
        <f t="shared" si="7"/>
        <v>35.419587840000005</v>
      </c>
      <c r="P50" s="33">
        <f>G50*(L50-N50)</f>
        <v>1633437.8343630044</v>
      </c>
      <c r="Q50" s="33">
        <f>(L50-N50)*H50</f>
        <v>1643853.9165459201</v>
      </c>
      <c r="R50" s="33">
        <f>(M50-O50)*I50</f>
        <v>1967480.7524411799</v>
      </c>
      <c r="S50" s="33">
        <f>(M50-O50)*J50</f>
        <v>1908120.88118971</v>
      </c>
      <c r="T50" s="33">
        <f t="shared" si="8"/>
        <v>7152893.3845398147</v>
      </c>
      <c r="U50" s="52"/>
      <c r="V50" s="52"/>
      <c r="W50" s="52"/>
      <c r="X50" s="95">
        <f>L50/'2022'!M50*100</f>
        <v>100</v>
      </c>
      <c r="Y50" s="95">
        <f>N50/'2022'!O50*100</f>
        <v>100</v>
      </c>
      <c r="Z50" s="95">
        <f t="shared" si="15"/>
        <v>107.59048837212357</v>
      </c>
      <c r="AA50" s="95">
        <f t="shared" si="16"/>
        <v>104</v>
      </c>
    </row>
    <row r="51" spans="1:27" s="3" customFormat="1" ht="43.5" customHeight="1">
      <c r="A51" s="38" t="s">
        <v>62</v>
      </c>
      <c r="B51" s="48" t="s">
        <v>63</v>
      </c>
      <c r="C51" s="49" t="s">
        <v>60</v>
      </c>
      <c r="D51" s="38" t="s">
        <v>4</v>
      </c>
      <c r="E51" s="13" t="s">
        <v>270</v>
      </c>
      <c r="F51" s="13"/>
      <c r="G51" s="32">
        <v>619485.255</v>
      </c>
      <c r="H51" s="32">
        <v>618288.47600000002</v>
      </c>
      <c r="I51" s="32">
        <v>590858.24199999997</v>
      </c>
      <c r="J51" s="32">
        <v>600894.196</v>
      </c>
      <c r="K51" s="32">
        <f t="shared" si="6"/>
        <v>2429526.1690000002</v>
      </c>
      <c r="L51" s="60">
        <f>'2022'!M51</f>
        <v>42.787140999999998</v>
      </c>
      <c r="M51" s="60">
        <f>('2022'!L51+'2022'!M51)/2*1.04*2-L51</f>
        <v>45.407085640000012</v>
      </c>
      <c r="N51" s="60">
        <f>'2022'!O51</f>
        <v>34.756800000000005</v>
      </c>
      <c r="O51" s="60">
        <f t="shared" si="7"/>
        <v>36.147072000000009</v>
      </c>
      <c r="P51" s="33">
        <f>G51*(L51-N51)</f>
        <v>4974677.8421219504</v>
      </c>
      <c r="Q51" s="33">
        <f>(L51-N51)*H51</f>
        <v>4965067.2986503113</v>
      </c>
      <c r="R51" s="33">
        <f>(M51-O51)*I51</f>
        <v>5471355.380226423</v>
      </c>
      <c r="S51" s="33">
        <f>(M51-O51)*J51</f>
        <v>5564288.451156836</v>
      </c>
      <c r="T51" s="33">
        <f t="shared" si="8"/>
        <v>20975388.972155519</v>
      </c>
      <c r="U51" s="52"/>
      <c r="V51" s="52"/>
      <c r="W51" s="52"/>
      <c r="X51" s="95">
        <f>L51/'2022'!M51*100</f>
        <v>100</v>
      </c>
      <c r="Y51" s="95">
        <f>N51/'2022'!O51*100</f>
        <v>100</v>
      </c>
      <c r="Z51" s="95">
        <f t="shared" si="15"/>
        <v>106.12320566125233</v>
      </c>
      <c r="AA51" s="95">
        <f t="shared" si="16"/>
        <v>104</v>
      </c>
    </row>
    <row r="52" spans="1:27" s="3" customFormat="1" ht="10.5" customHeight="1">
      <c r="A52" s="38"/>
      <c r="B52" s="48"/>
      <c r="C52" s="49"/>
      <c r="D52" s="38"/>
      <c r="E52" s="13"/>
      <c r="F52" s="13"/>
      <c r="G52" s="32"/>
      <c r="H52" s="32"/>
      <c r="I52" s="32"/>
      <c r="J52" s="32"/>
      <c r="K52" s="32"/>
      <c r="L52" s="60"/>
      <c r="M52" s="60"/>
      <c r="N52" s="60"/>
      <c r="O52" s="60"/>
      <c r="P52" s="33"/>
      <c r="Q52" s="33"/>
      <c r="R52" s="33"/>
      <c r="S52" s="33"/>
      <c r="T52" s="33"/>
      <c r="U52" s="52"/>
      <c r="V52" s="52"/>
      <c r="W52" s="52"/>
      <c r="X52" s="95" t="e">
        <f>L52/'2022'!M52*100</f>
        <v>#DIV/0!</v>
      </c>
      <c r="Y52" s="95" t="e">
        <f>N52/'2022'!O52*100</f>
        <v>#DIV/0!</v>
      </c>
      <c r="Z52" s="95" t="e">
        <f t="shared" si="15"/>
        <v>#DIV/0!</v>
      </c>
      <c r="AA52" s="95" t="e">
        <f t="shared" si="16"/>
        <v>#DIV/0!</v>
      </c>
    </row>
    <row r="53" spans="1:27" s="3" customFormat="1" ht="63" customHeight="1">
      <c r="A53" s="38" t="s">
        <v>66</v>
      </c>
      <c r="B53" s="48" t="s">
        <v>67</v>
      </c>
      <c r="C53" s="49" t="s">
        <v>64</v>
      </c>
      <c r="D53" s="38" t="s">
        <v>65</v>
      </c>
      <c r="E53" s="13" t="s">
        <v>270</v>
      </c>
      <c r="F53" s="13"/>
      <c r="G53" s="32">
        <v>24924.713000000003</v>
      </c>
      <c r="H53" s="32">
        <v>25054.510000000002</v>
      </c>
      <c r="I53" s="32">
        <v>26961.739000000001</v>
      </c>
      <c r="J53" s="32">
        <v>24012.839</v>
      </c>
      <c r="K53" s="32">
        <f t="shared" si="6"/>
        <v>100953.80100000001</v>
      </c>
      <c r="L53" s="60">
        <f>'2022'!M53</f>
        <v>81.66</v>
      </c>
      <c r="M53" s="60">
        <f>('2022'!L53+'2022'!M53)/2*1.04*2-L53</f>
        <v>88.140799999999984</v>
      </c>
      <c r="N53" s="60">
        <f>'2022'!O53</f>
        <v>57.844800000000006</v>
      </c>
      <c r="O53" s="60">
        <f t="shared" si="7"/>
        <v>60.158592000000006</v>
      </c>
      <c r="P53" s="33">
        <f>G53*(L53-N53)</f>
        <v>593587.02503759984</v>
      </c>
      <c r="Q53" s="33">
        <f t="shared" ref="Q53:R57" si="20">(L53-N53)*H53</f>
        <v>596678.16655199975</v>
      </c>
      <c r="R53" s="33">
        <f t="shared" si="20"/>
        <v>754448.98873971147</v>
      </c>
      <c r="S53" s="33">
        <f>(M53-O53)*J53</f>
        <v>671932.25556851143</v>
      </c>
      <c r="T53" s="33">
        <f t="shared" si="8"/>
        <v>2616646.4358978225</v>
      </c>
      <c r="U53" s="52"/>
      <c r="V53" s="52"/>
      <c r="W53" s="52"/>
      <c r="X53" s="95">
        <f>L53/'2022'!M53*100</f>
        <v>100</v>
      </c>
      <c r="Y53" s="95">
        <f>N53/'2022'!O53*100</f>
        <v>100</v>
      </c>
      <c r="Z53" s="95">
        <f t="shared" si="15"/>
        <v>107.93632133235364</v>
      </c>
      <c r="AA53" s="95">
        <f t="shared" si="16"/>
        <v>104</v>
      </c>
    </row>
    <row r="54" spans="1:27" s="3" customFormat="1" ht="63" customHeight="1">
      <c r="A54" s="38" t="s">
        <v>69</v>
      </c>
      <c r="B54" s="48" t="s">
        <v>70</v>
      </c>
      <c r="C54" s="49" t="s">
        <v>64</v>
      </c>
      <c r="D54" s="38" t="s">
        <v>68</v>
      </c>
      <c r="E54" s="13" t="s">
        <v>270</v>
      </c>
      <c r="F54" s="13"/>
      <c r="G54" s="32">
        <v>1160.1669999999999</v>
      </c>
      <c r="H54" s="32">
        <v>1355.413</v>
      </c>
      <c r="I54" s="32">
        <v>1436.8140000000001</v>
      </c>
      <c r="J54" s="32">
        <v>1176.4090000000001</v>
      </c>
      <c r="K54" s="32">
        <f t="shared" si="6"/>
        <v>5128.8029999999999</v>
      </c>
      <c r="L54" s="60">
        <f>'2022'!M54</f>
        <v>117.72</v>
      </c>
      <c r="M54" s="60">
        <f>('2022'!L54+'2022'!M54)/2*1.04*2-L54</f>
        <v>118.27680000000004</v>
      </c>
      <c r="N54" s="60">
        <f>'2022'!O54</f>
        <v>109.2</v>
      </c>
      <c r="O54" s="60">
        <f t="shared" si="7"/>
        <v>113.56800000000001</v>
      </c>
      <c r="P54" s="33">
        <f>G54*(L54-N54)</f>
        <v>9884.6228399999945</v>
      </c>
      <c r="Q54" s="33">
        <f t="shared" si="20"/>
        <v>11548.118759999994</v>
      </c>
      <c r="R54" s="33">
        <f t="shared" si="20"/>
        <v>6765.669763200036</v>
      </c>
      <c r="S54" s="33">
        <f>(M54-O54)*J54</f>
        <v>5539.47469920003</v>
      </c>
      <c r="T54" s="33">
        <f t="shared" si="8"/>
        <v>33737.886062400052</v>
      </c>
      <c r="U54" s="52"/>
      <c r="V54" s="52"/>
      <c r="W54" s="52"/>
      <c r="X54" s="95">
        <f>L54/'2022'!M54*100</f>
        <v>100</v>
      </c>
      <c r="Y54" s="95">
        <f>N54/'2022'!O54*100</f>
        <v>100</v>
      </c>
      <c r="Z54" s="95">
        <f t="shared" si="15"/>
        <v>100.47298674821614</v>
      </c>
      <c r="AA54" s="95">
        <f t="shared" si="16"/>
        <v>104</v>
      </c>
    </row>
    <row r="55" spans="1:27" s="3" customFormat="1" ht="63" customHeight="1">
      <c r="A55" s="38">
        <v>2911004363</v>
      </c>
      <c r="B55" s="48" t="s">
        <v>305</v>
      </c>
      <c r="C55" s="49" t="s">
        <v>64</v>
      </c>
      <c r="D55" s="38" t="s">
        <v>333</v>
      </c>
      <c r="E55" s="13" t="s">
        <v>270</v>
      </c>
      <c r="F55" s="13" t="s">
        <v>308</v>
      </c>
      <c r="G55" s="32">
        <v>582.24657500000001</v>
      </c>
      <c r="H55" s="32">
        <v>582.24699999999996</v>
      </c>
      <c r="I55" s="32">
        <v>582.24657500000001</v>
      </c>
      <c r="J55" s="32">
        <v>582.24657500000001</v>
      </c>
      <c r="K55" s="32">
        <f t="shared" si="6"/>
        <v>2328.9867250000002</v>
      </c>
      <c r="L55" s="60">
        <f>'2022'!M55</f>
        <v>139.13999999999999</v>
      </c>
      <c r="M55" s="60">
        <f>('2022'!L55+'2022'!M55)/2*1.04*2-L55</f>
        <v>150.27120000000002</v>
      </c>
      <c r="N55" s="60">
        <f>'2022'!O55</f>
        <v>121.68</v>
      </c>
      <c r="O55" s="60">
        <f t="shared" si="7"/>
        <v>126.54720000000002</v>
      </c>
      <c r="P55" s="33">
        <f>G55*(L55-N55)</f>
        <v>10166.025199499989</v>
      </c>
      <c r="Q55" s="33">
        <f t="shared" si="20"/>
        <v>10166.032619999987</v>
      </c>
      <c r="R55" s="33">
        <f t="shared" si="20"/>
        <v>13813.217745300002</v>
      </c>
      <c r="S55" s="33">
        <f>(M55-O55)*J55</f>
        <v>13813.217745300002</v>
      </c>
      <c r="T55" s="33">
        <f t="shared" si="8"/>
        <v>47958.493310099984</v>
      </c>
      <c r="U55" s="52"/>
      <c r="V55" s="52"/>
      <c r="W55" s="52"/>
      <c r="X55" s="95">
        <f>L55/'2022'!M55*100</f>
        <v>100</v>
      </c>
      <c r="Y55" s="95">
        <f>N55/'2022'!O55*100</f>
        <v>100</v>
      </c>
      <c r="Z55" s="95">
        <f t="shared" si="15"/>
        <v>108.00000000000003</v>
      </c>
      <c r="AA55" s="95">
        <f t="shared" si="16"/>
        <v>104</v>
      </c>
    </row>
    <row r="56" spans="1:27" s="3" customFormat="1" ht="63" customHeight="1">
      <c r="A56" s="38">
        <v>2911004331</v>
      </c>
      <c r="B56" s="48" t="s">
        <v>306</v>
      </c>
      <c r="C56" s="49" t="s">
        <v>64</v>
      </c>
      <c r="D56" s="38" t="s">
        <v>334</v>
      </c>
      <c r="E56" s="13" t="s">
        <v>270</v>
      </c>
      <c r="F56" s="13" t="s">
        <v>309</v>
      </c>
      <c r="G56" s="32">
        <v>2923.8356159999998</v>
      </c>
      <c r="H56" s="32">
        <v>2923.8359999999998</v>
      </c>
      <c r="I56" s="32">
        <v>2923.8356159999998</v>
      </c>
      <c r="J56" s="32">
        <v>2923.8356159999998</v>
      </c>
      <c r="K56" s="32">
        <f t="shared" si="6"/>
        <v>11695.342848</v>
      </c>
      <c r="L56" s="60">
        <f>'2022'!M56</f>
        <v>103.29</v>
      </c>
      <c r="M56" s="60">
        <f>('2022'!L56+'2022'!M56)/2*1.04*2-L56</f>
        <v>111.55320000000002</v>
      </c>
      <c r="N56" s="60">
        <f>'2022'!O56</f>
        <v>93.6</v>
      </c>
      <c r="O56" s="60">
        <f t="shared" si="7"/>
        <v>97.343999999999994</v>
      </c>
      <c r="P56" s="33">
        <f>G56*(L56-N56)</f>
        <v>28331.967119040033</v>
      </c>
      <c r="Q56" s="33">
        <f t="shared" si="20"/>
        <v>28331.970840000035</v>
      </c>
      <c r="R56" s="33">
        <f t="shared" si="20"/>
        <v>41545.365034867267</v>
      </c>
      <c r="S56" s="33">
        <f>(M56-O56)*J56</f>
        <v>41545.365034867267</v>
      </c>
      <c r="T56" s="33">
        <f t="shared" si="8"/>
        <v>139754.66802877461</v>
      </c>
      <c r="U56" s="52"/>
      <c r="V56" s="52"/>
      <c r="W56" s="52"/>
      <c r="X56" s="95">
        <f>L56/'2022'!M56*100</f>
        <v>100</v>
      </c>
      <c r="Y56" s="95">
        <f>N56/'2022'!O56*100</f>
        <v>100</v>
      </c>
      <c r="Z56" s="95">
        <f t="shared" si="15"/>
        <v>108</v>
      </c>
      <c r="AA56" s="95">
        <f t="shared" si="16"/>
        <v>104</v>
      </c>
    </row>
    <row r="57" spans="1:27" s="3" customFormat="1" ht="63" customHeight="1">
      <c r="A57" s="38">
        <v>2911004356</v>
      </c>
      <c r="B57" s="48" t="s">
        <v>307</v>
      </c>
      <c r="C57" s="49" t="s">
        <v>64</v>
      </c>
      <c r="D57" s="38" t="s">
        <v>335</v>
      </c>
      <c r="E57" s="13" t="s">
        <v>270</v>
      </c>
      <c r="F57" s="13" t="s">
        <v>310</v>
      </c>
      <c r="G57" s="32">
        <v>159.80240000000001</v>
      </c>
      <c r="H57" s="32">
        <v>159.80199999999999</v>
      </c>
      <c r="I57" s="32">
        <v>159.80240000000001</v>
      </c>
      <c r="J57" s="32">
        <v>159.803</v>
      </c>
      <c r="K57" s="32">
        <f t="shared" si="6"/>
        <v>639.20979999999997</v>
      </c>
      <c r="L57" s="60">
        <f>'2022'!M57</f>
        <v>147.69999999999999</v>
      </c>
      <c r="M57" s="60">
        <f>('2022'!L57+'2022'!M57)/2*1.04*2-L57</f>
        <v>159.51600000000002</v>
      </c>
      <c r="N57" s="60">
        <f>'2022'!O57</f>
        <v>125.164</v>
      </c>
      <c r="O57" s="60">
        <f t="shared" si="7"/>
        <v>130.17055999999999</v>
      </c>
      <c r="P57" s="33">
        <f>G57*(L57-N57)</f>
        <v>3601.3068863999979</v>
      </c>
      <c r="Q57" s="33">
        <f t="shared" si="20"/>
        <v>3601.2978719999978</v>
      </c>
      <c r="R57" s="33">
        <f t="shared" si="20"/>
        <v>4689.4717410560042</v>
      </c>
      <c r="S57" s="33">
        <f>(M57-O57)*J57</f>
        <v>4689.489348320004</v>
      </c>
      <c r="T57" s="33">
        <f t="shared" si="8"/>
        <v>16581.565847776004</v>
      </c>
      <c r="U57" s="52"/>
      <c r="V57" s="52"/>
      <c r="W57" s="52"/>
      <c r="X57" s="95">
        <f>L57/'2022'!M57*100</f>
        <v>100</v>
      </c>
      <c r="Y57" s="95">
        <f>N57/'2022'!O57*100</f>
        <v>100</v>
      </c>
      <c r="Z57" s="95">
        <f t="shared" si="15"/>
        <v>108.00000000000003</v>
      </c>
      <c r="AA57" s="95">
        <f t="shared" si="16"/>
        <v>104</v>
      </c>
    </row>
    <row r="58" spans="1:27" s="3" customFormat="1" ht="10.5" customHeight="1">
      <c r="A58" s="38"/>
      <c r="B58" s="48"/>
      <c r="C58" s="49"/>
      <c r="D58" s="38"/>
      <c r="E58" s="13"/>
      <c r="F58" s="13"/>
      <c r="G58" s="32"/>
      <c r="H58" s="32"/>
      <c r="I58" s="32"/>
      <c r="J58" s="32"/>
      <c r="K58" s="32"/>
      <c r="L58" s="60"/>
      <c r="M58" s="60"/>
      <c r="N58" s="60"/>
      <c r="O58" s="60"/>
      <c r="P58" s="33"/>
      <c r="Q58" s="33"/>
      <c r="R58" s="33"/>
      <c r="S58" s="33"/>
      <c r="T58" s="33"/>
      <c r="U58" s="52"/>
      <c r="V58" s="52"/>
      <c r="W58" s="52"/>
      <c r="X58" s="95" t="e">
        <f>L58/'2022'!M58*100</f>
        <v>#DIV/0!</v>
      </c>
      <c r="Y58" s="95" t="e">
        <f>N58/'2022'!O58*100</f>
        <v>#DIV/0!</v>
      </c>
      <c r="Z58" s="95" t="e">
        <f t="shared" si="15"/>
        <v>#DIV/0!</v>
      </c>
      <c r="AA58" s="95" t="e">
        <f t="shared" si="16"/>
        <v>#DIV/0!</v>
      </c>
    </row>
    <row r="59" spans="1:27" s="3" customFormat="1" ht="47.25" customHeight="1">
      <c r="A59" s="38" t="s">
        <v>73</v>
      </c>
      <c r="B59" s="48" t="s">
        <v>74</v>
      </c>
      <c r="C59" s="49" t="s">
        <v>71</v>
      </c>
      <c r="D59" s="38" t="s">
        <v>72</v>
      </c>
      <c r="E59" s="13" t="s">
        <v>270</v>
      </c>
      <c r="F59" s="13" t="s">
        <v>294</v>
      </c>
      <c r="G59" s="32">
        <v>40933.187000000005</v>
      </c>
      <c r="H59" s="32">
        <v>40610.752</v>
      </c>
      <c r="I59" s="32">
        <v>39704.35</v>
      </c>
      <c r="J59" s="32">
        <v>35429.203999999998</v>
      </c>
      <c r="K59" s="32">
        <f t="shared" si="6"/>
        <v>156677.49300000002</v>
      </c>
      <c r="L59" s="60">
        <f>'2022'!M59</f>
        <v>58.47</v>
      </c>
      <c r="M59" s="60">
        <f>('2022'!L59+'2022'!M59)/2*1.04*2-L59</f>
        <v>58.748400000000018</v>
      </c>
      <c r="N59" s="60">
        <f>'2022'!O59</f>
        <v>55.12</v>
      </c>
      <c r="O59" s="60">
        <f t="shared" si="7"/>
        <v>57.324799999999996</v>
      </c>
      <c r="P59" s="33">
        <f t="shared" ref="P59:P66" si="21">G59*(L59-N59)</f>
        <v>137126.17645000009</v>
      </c>
      <c r="Q59" s="33">
        <f t="shared" ref="Q59:R66" si="22">(L59-N59)*H59</f>
        <v>136046.01920000007</v>
      </c>
      <c r="R59" s="33">
        <f t="shared" si="22"/>
        <v>56523.112660000857</v>
      </c>
      <c r="S59" s="33">
        <f t="shared" ref="S59:S66" si="23">(M59-O59)*J59</f>
        <v>50437.014814400769</v>
      </c>
      <c r="T59" s="33">
        <f t="shared" si="8"/>
        <v>380132.32312440174</v>
      </c>
      <c r="U59" s="52"/>
      <c r="V59" s="52"/>
      <c r="W59" s="52"/>
      <c r="X59" s="95">
        <f>L59/'2022'!M59*100</f>
        <v>100</v>
      </c>
      <c r="Y59" s="95">
        <f>N59/'2022'!O59*100</f>
        <v>100</v>
      </c>
      <c r="Z59" s="95">
        <f t="shared" si="15"/>
        <v>100.47614161108265</v>
      </c>
      <c r="AA59" s="95">
        <f t="shared" si="16"/>
        <v>104</v>
      </c>
    </row>
    <row r="60" spans="1:27" s="3" customFormat="1" ht="47.25" customHeight="1">
      <c r="A60" s="38" t="s">
        <v>55</v>
      </c>
      <c r="B60" s="48" t="s">
        <v>56</v>
      </c>
      <c r="C60" s="49" t="s">
        <v>71</v>
      </c>
      <c r="D60" s="38" t="s">
        <v>72</v>
      </c>
      <c r="E60" s="13" t="s">
        <v>270</v>
      </c>
      <c r="F60" s="13"/>
      <c r="G60" s="32">
        <v>5793.0060000000003</v>
      </c>
      <c r="H60" s="32">
        <v>5452.3710000000001</v>
      </c>
      <c r="I60" s="32">
        <v>5552.1970000000001</v>
      </c>
      <c r="J60" s="32">
        <v>5509.7089999999998</v>
      </c>
      <c r="K60" s="32">
        <f t="shared" si="6"/>
        <v>22307.282999999999</v>
      </c>
      <c r="L60" s="60">
        <f>'2022'!M60</f>
        <v>46.55</v>
      </c>
      <c r="M60" s="60">
        <f>('2022'!L60+'2022'!M60)/2*1.04*2-L60</f>
        <v>50.274000000000001</v>
      </c>
      <c r="N60" s="60">
        <f>'2022'!O60</f>
        <v>42.12</v>
      </c>
      <c r="O60" s="60">
        <f t="shared" si="7"/>
        <v>43.8048</v>
      </c>
      <c r="P60" s="33">
        <f t="shared" si="21"/>
        <v>25663.01658</v>
      </c>
      <c r="Q60" s="33">
        <f t="shared" si="22"/>
        <v>24154.003529999998</v>
      </c>
      <c r="R60" s="33">
        <f t="shared" si="22"/>
        <v>35918.272832400005</v>
      </c>
      <c r="S60" s="33">
        <f t="shared" si="23"/>
        <v>35643.409462800002</v>
      </c>
      <c r="T60" s="33">
        <f t="shared" si="8"/>
        <v>121378.70240520001</v>
      </c>
      <c r="U60" s="52"/>
      <c r="V60" s="52"/>
      <c r="W60" s="52"/>
      <c r="X60" s="95">
        <f>L60/'2022'!M60*100</f>
        <v>100</v>
      </c>
      <c r="Y60" s="95">
        <f>N60/'2022'!O60*100</f>
        <v>100</v>
      </c>
      <c r="Z60" s="95">
        <f t="shared" si="15"/>
        <v>108</v>
      </c>
      <c r="AA60" s="95">
        <f t="shared" si="16"/>
        <v>104</v>
      </c>
    </row>
    <row r="61" spans="1:27" s="3" customFormat="1" ht="47.25" customHeight="1">
      <c r="A61" s="38" t="s">
        <v>76</v>
      </c>
      <c r="B61" s="48" t="s">
        <v>77</v>
      </c>
      <c r="C61" s="49" t="s">
        <v>71</v>
      </c>
      <c r="D61" s="38" t="s">
        <v>75</v>
      </c>
      <c r="E61" s="13" t="s">
        <v>270</v>
      </c>
      <c r="F61" s="13"/>
      <c r="G61" s="32">
        <v>8058.1259999999993</v>
      </c>
      <c r="H61" s="32">
        <v>8800</v>
      </c>
      <c r="I61" s="32">
        <v>7920.6760000000004</v>
      </c>
      <c r="J61" s="32">
        <v>8332.9740000000002</v>
      </c>
      <c r="K61" s="32">
        <f t="shared" si="6"/>
        <v>33111.775999999998</v>
      </c>
      <c r="L61" s="60">
        <f>'2022'!M61</f>
        <v>65.61</v>
      </c>
      <c r="M61" s="60">
        <f>('2022'!L61+'2022'!M61)/2*1.04*2-L61</f>
        <v>70.858800000000016</v>
      </c>
      <c r="N61" s="60">
        <f>'2022'!O61</f>
        <v>55.12</v>
      </c>
      <c r="O61" s="60">
        <f t="shared" si="7"/>
        <v>57.324799999999996</v>
      </c>
      <c r="P61" s="33">
        <f t="shared" si="21"/>
        <v>84529.741740000012</v>
      </c>
      <c r="Q61" s="33">
        <f t="shared" si="22"/>
        <v>92312.000000000015</v>
      </c>
      <c r="R61" s="33">
        <f t="shared" si="22"/>
        <v>107198.42898400016</v>
      </c>
      <c r="S61" s="33">
        <f t="shared" si="23"/>
        <v>112778.47011600017</v>
      </c>
      <c r="T61" s="33">
        <f t="shared" si="8"/>
        <v>396818.64084000036</v>
      </c>
      <c r="U61" s="52"/>
      <c r="V61" s="52"/>
      <c r="W61" s="52"/>
      <c r="X61" s="95">
        <f>L61/'2022'!M61*100</f>
        <v>100</v>
      </c>
      <c r="Y61" s="95">
        <f>N61/'2022'!O61*100</f>
        <v>100</v>
      </c>
      <c r="Z61" s="95">
        <f t="shared" si="15"/>
        <v>108.00000000000003</v>
      </c>
      <c r="AA61" s="95">
        <f t="shared" si="16"/>
        <v>104</v>
      </c>
    </row>
    <row r="62" spans="1:27" s="3" customFormat="1" ht="47.25" customHeight="1">
      <c r="A62" s="38" t="s">
        <v>76</v>
      </c>
      <c r="B62" s="48" t="s">
        <v>77</v>
      </c>
      <c r="C62" s="49" t="s">
        <v>71</v>
      </c>
      <c r="D62" s="38" t="s">
        <v>78</v>
      </c>
      <c r="E62" s="13" t="s">
        <v>270</v>
      </c>
      <c r="F62" s="13"/>
      <c r="G62" s="32">
        <v>728.58699999999999</v>
      </c>
      <c r="H62" s="32">
        <v>446.39699999999999</v>
      </c>
      <c r="I62" s="32">
        <v>504.16399999999999</v>
      </c>
      <c r="J62" s="32">
        <v>284.791</v>
      </c>
      <c r="K62" s="32">
        <f t="shared" si="6"/>
        <v>1963.9389999999999</v>
      </c>
      <c r="L62" s="60">
        <f>'2022'!M62</f>
        <v>172.37</v>
      </c>
      <c r="M62" s="60">
        <f>('2022'!L62+'2022'!M62)/2*1.04*2-L62</f>
        <v>186.15960000000001</v>
      </c>
      <c r="N62" s="60">
        <f>'2022'!O62</f>
        <v>64.959999999999994</v>
      </c>
      <c r="O62" s="60">
        <f t="shared" si="7"/>
        <v>67.558399999999992</v>
      </c>
      <c r="P62" s="33">
        <f t="shared" si="21"/>
        <v>78257.529670000004</v>
      </c>
      <c r="Q62" s="33">
        <f t="shared" si="22"/>
        <v>47947.501770000003</v>
      </c>
      <c r="R62" s="33">
        <f t="shared" si="22"/>
        <v>59794.455396800011</v>
      </c>
      <c r="S62" s="33">
        <f t="shared" si="23"/>
        <v>33776.554349200007</v>
      </c>
      <c r="T62" s="33">
        <f t="shared" si="8"/>
        <v>219776.04118600002</v>
      </c>
      <c r="U62" s="52"/>
      <c r="V62" s="52"/>
      <c r="W62" s="52"/>
      <c r="X62" s="95">
        <f>L62/'2022'!M62*100</f>
        <v>100</v>
      </c>
      <c r="Y62" s="95">
        <f>N62/'2022'!O62*100</f>
        <v>100</v>
      </c>
      <c r="Z62" s="95">
        <f t="shared" si="15"/>
        <v>108</v>
      </c>
      <c r="AA62" s="95">
        <f t="shared" si="16"/>
        <v>104</v>
      </c>
    </row>
    <row r="63" spans="1:27" s="3" customFormat="1" ht="47.25" customHeight="1">
      <c r="A63" s="38" t="s">
        <v>80</v>
      </c>
      <c r="B63" s="48" t="s">
        <v>81</v>
      </c>
      <c r="C63" s="49" t="s">
        <v>71</v>
      </c>
      <c r="D63" s="38" t="s">
        <v>79</v>
      </c>
      <c r="E63" s="13" t="s">
        <v>270</v>
      </c>
      <c r="F63" s="13"/>
      <c r="G63" s="32">
        <v>733</v>
      </c>
      <c r="H63" s="32">
        <v>761.5</v>
      </c>
      <c r="I63" s="32">
        <v>874.42</v>
      </c>
      <c r="J63" s="32">
        <v>853.87</v>
      </c>
      <c r="K63" s="32">
        <f t="shared" si="6"/>
        <v>3222.79</v>
      </c>
      <c r="L63" s="60">
        <f>'2022'!M63</f>
        <v>78.489999999999995</v>
      </c>
      <c r="M63" s="60">
        <f>('2022'!L63+'2022'!M63)/2*1.04*2-L63</f>
        <v>78.862000000000009</v>
      </c>
      <c r="N63" s="60">
        <f>'2022'!O63</f>
        <v>58.76</v>
      </c>
      <c r="O63" s="60">
        <f t="shared" si="7"/>
        <v>61.110399999999998</v>
      </c>
      <c r="P63" s="33">
        <f t="shared" si="21"/>
        <v>14462.089999999998</v>
      </c>
      <c r="Q63" s="33">
        <f t="shared" si="22"/>
        <v>15024.394999999997</v>
      </c>
      <c r="R63" s="33">
        <f t="shared" si="22"/>
        <v>15522.354072000009</v>
      </c>
      <c r="S63" s="33">
        <f t="shared" si="23"/>
        <v>15157.55869200001</v>
      </c>
      <c r="T63" s="33">
        <f t="shared" si="8"/>
        <v>60166.397764000008</v>
      </c>
      <c r="U63" s="52"/>
      <c r="V63" s="52"/>
      <c r="W63" s="52"/>
      <c r="X63" s="95">
        <f>L63/'2022'!M63*100</f>
        <v>100</v>
      </c>
      <c r="Y63" s="95">
        <f>N63/'2022'!O63*100</f>
        <v>100</v>
      </c>
      <c r="Z63" s="95">
        <f t="shared" si="15"/>
        <v>100.47394572557016</v>
      </c>
      <c r="AA63" s="95">
        <f t="shared" si="16"/>
        <v>104</v>
      </c>
    </row>
    <row r="64" spans="1:27" s="3" customFormat="1" ht="47.25" customHeight="1">
      <c r="A64" s="38" t="s">
        <v>80</v>
      </c>
      <c r="B64" s="48" t="s">
        <v>81</v>
      </c>
      <c r="C64" s="49" t="s">
        <v>71</v>
      </c>
      <c r="D64" s="38" t="s">
        <v>82</v>
      </c>
      <c r="E64" s="13" t="s">
        <v>270</v>
      </c>
      <c r="F64" s="13"/>
      <c r="G64" s="32">
        <v>102</v>
      </c>
      <c r="H64" s="32">
        <v>104.31</v>
      </c>
      <c r="I64" s="32">
        <v>106.97</v>
      </c>
      <c r="J64" s="32">
        <v>102.93</v>
      </c>
      <c r="K64" s="32">
        <f t="shared" si="6"/>
        <v>416.21</v>
      </c>
      <c r="L64" s="60">
        <f>'2022'!M64</f>
        <v>101.32121999999997</v>
      </c>
      <c r="M64" s="60">
        <f>('2022'!L64+'2022'!M64)/2*1.04*2-L64</f>
        <v>101.80244879999999</v>
      </c>
      <c r="N64" s="60">
        <f>'2022'!O64</f>
        <v>76.323428480000018</v>
      </c>
      <c r="O64" s="60">
        <f t="shared" si="7"/>
        <v>79.376365619200016</v>
      </c>
      <c r="P64" s="33">
        <f t="shared" si="21"/>
        <v>2549.774735039995</v>
      </c>
      <c r="Q64" s="33">
        <f t="shared" si="22"/>
        <v>2607.5196334511947</v>
      </c>
      <c r="R64" s="33">
        <f t="shared" si="22"/>
        <v>2398.9181178501735</v>
      </c>
      <c r="S64" s="33">
        <f t="shared" si="23"/>
        <v>2308.316741799742</v>
      </c>
      <c r="T64" s="33">
        <f t="shared" si="8"/>
        <v>9864.5292281411057</v>
      </c>
      <c r="U64" s="52"/>
      <c r="V64" s="52"/>
      <c r="W64" s="52"/>
      <c r="X64" s="95">
        <f>L64/'2022'!M64*100</f>
        <v>100</v>
      </c>
      <c r="Y64" s="95">
        <f>N64/'2022'!O64*100</f>
        <v>100</v>
      </c>
      <c r="Z64" s="95">
        <f t="shared" si="15"/>
        <v>100.47495361781078</v>
      </c>
      <c r="AA64" s="95">
        <f t="shared" si="16"/>
        <v>104</v>
      </c>
    </row>
    <row r="65" spans="1:27" s="3" customFormat="1" ht="47.25" customHeight="1">
      <c r="A65" s="38" t="s">
        <v>80</v>
      </c>
      <c r="B65" s="48" t="s">
        <v>81</v>
      </c>
      <c r="C65" s="49" t="s">
        <v>71</v>
      </c>
      <c r="D65" s="38" t="s">
        <v>83</v>
      </c>
      <c r="E65" s="13" t="s">
        <v>270</v>
      </c>
      <c r="F65" s="13"/>
      <c r="G65" s="32">
        <v>968</v>
      </c>
      <c r="H65" s="32">
        <v>954.2700000000001</v>
      </c>
      <c r="I65" s="32">
        <v>1007.21</v>
      </c>
      <c r="J65" s="32">
        <v>983.69</v>
      </c>
      <c r="K65" s="32">
        <f t="shared" si="6"/>
        <v>3913.17</v>
      </c>
      <c r="L65" s="60">
        <f>'2022'!M65</f>
        <v>101.32121999999997</v>
      </c>
      <c r="M65" s="60">
        <f>('2022'!L65+'2022'!M65)/2*1.04*2-L65</f>
        <v>101.80244879999999</v>
      </c>
      <c r="N65" s="60">
        <f>'2022'!O65</f>
        <v>62.687480960000016</v>
      </c>
      <c r="O65" s="60">
        <f t="shared" si="7"/>
        <v>65.194980198400017</v>
      </c>
      <c r="P65" s="33">
        <f t="shared" si="21"/>
        <v>37397.459390719952</v>
      </c>
      <c r="Q65" s="33">
        <f t="shared" si="22"/>
        <v>36867.018153700759</v>
      </c>
      <c r="R65" s="33">
        <f t="shared" si="22"/>
        <v>36871.40845021751</v>
      </c>
      <c r="S65" s="33">
        <f t="shared" si="23"/>
        <v>36010.400788707884</v>
      </c>
      <c r="T65" s="33">
        <f t="shared" si="8"/>
        <v>147146.28678334612</v>
      </c>
      <c r="U65" s="52"/>
      <c r="V65" s="52"/>
      <c r="W65" s="52"/>
      <c r="X65" s="95">
        <f>L65/'2022'!M65*100</f>
        <v>100</v>
      </c>
      <c r="Y65" s="95">
        <f>N65/'2022'!O65*100</f>
        <v>100</v>
      </c>
      <c r="Z65" s="95">
        <f t="shared" si="15"/>
        <v>100.47495361781078</v>
      </c>
      <c r="AA65" s="95">
        <f t="shared" si="16"/>
        <v>104</v>
      </c>
    </row>
    <row r="66" spans="1:27" s="3" customFormat="1" ht="47.25" customHeight="1">
      <c r="A66" s="38" t="s">
        <v>80</v>
      </c>
      <c r="B66" s="48" t="s">
        <v>81</v>
      </c>
      <c r="C66" s="49" t="s">
        <v>71</v>
      </c>
      <c r="D66" s="38" t="s">
        <v>84</v>
      </c>
      <c r="E66" s="13" t="s">
        <v>270</v>
      </c>
      <c r="F66" s="13" t="s">
        <v>292</v>
      </c>
      <c r="G66" s="32">
        <v>447</v>
      </c>
      <c r="H66" s="32">
        <v>383.64</v>
      </c>
      <c r="I66" s="32">
        <v>579.86</v>
      </c>
      <c r="J66" s="32">
        <v>579.86</v>
      </c>
      <c r="K66" s="32">
        <f t="shared" si="6"/>
        <v>1990.3600000000001</v>
      </c>
      <c r="L66" s="60">
        <f>'2022'!M66</f>
        <v>109.19</v>
      </c>
      <c r="M66" s="60">
        <f>('2022'!L66+'2022'!M66)/2*1.04*2-L66</f>
        <v>115.89720000000003</v>
      </c>
      <c r="N66" s="60">
        <f>'2022'!O66</f>
        <v>58.760000000000005</v>
      </c>
      <c r="O66" s="60">
        <f t="shared" si="7"/>
        <v>61.110400000000006</v>
      </c>
      <c r="P66" s="33">
        <f t="shared" si="21"/>
        <v>22542.209999999995</v>
      </c>
      <c r="Q66" s="33">
        <f t="shared" si="22"/>
        <v>19346.965199999995</v>
      </c>
      <c r="R66" s="33">
        <f t="shared" si="22"/>
        <v>31768.673848000013</v>
      </c>
      <c r="S66" s="33">
        <f t="shared" si="23"/>
        <v>31768.673848000013</v>
      </c>
      <c r="T66" s="33">
        <f t="shared" si="8"/>
        <v>105426.52289600001</v>
      </c>
      <c r="U66" s="52"/>
      <c r="V66" s="52"/>
      <c r="W66" s="52"/>
      <c r="X66" s="95">
        <f>L66/'2022'!M66*100</f>
        <v>100</v>
      </c>
      <c r="Y66" s="95">
        <f>N66/'2022'!O66*100</f>
        <v>100</v>
      </c>
      <c r="Z66" s="95">
        <f t="shared" si="15"/>
        <v>106.14268705925454</v>
      </c>
      <c r="AA66" s="95">
        <f t="shared" si="16"/>
        <v>104</v>
      </c>
    </row>
    <row r="67" spans="1:27" s="3" customFormat="1" ht="10.5" customHeight="1">
      <c r="A67" s="38"/>
      <c r="B67" s="48"/>
      <c r="C67" s="49"/>
      <c r="D67" s="38"/>
      <c r="E67" s="13"/>
      <c r="F67" s="13"/>
      <c r="G67" s="32"/>
      <c r="H67" s="32"/>
      <c r="I67" s="32"/>
      <c r="J67" s="32"/>
      <c r="K67" s="32"/>
      <c r="L67" s="60"/>
      <c r="M67" s="60"/>
      <c r="N67" s="60"/>
      <c r="O67" s="60"/>
      <c r="P67" s="33"/>
      <c r="Q67" s="33"/>
      <c r="R67" s="33"/>
      <c r="S67" s="33"/>
      <c r="T67" s="33"/>
      <c r="U67" s="52"/>
      <c r="V67" s="52"/>
      <c r="W67" s="52"/>
      <c r="X67" s="95" t="e">
        <f>L67/'2022'!M67*100</f>
        <v>#DIV/0!</v>
      </c>
      <c r="Y67" s="95" t="e">
        <f>N67/'2022'!O67*100</f>
        <v>#DIV/0!</v>
      </c>
      <c r="Z67" s="95" t="e">
        <f t="shared" si="15"/>
        <v>#DIV/0!</v>
      </c>
      <c r="AA67" s="95" t="e">
        <f t="shared" si="16"/>
        <v>#DIV/0!</v>
      </c>
    </row>
    <row r="68" spans="1:27" s="3" customFormat="1" ht="65.25" customHeight="1">
      <c r="A68" s="38" t="s">
        <v>87</v>
      </c>
      <c r="B68" s="48" t="s">
        <v>88</v>
      </c>
      <c r="C68" s="49" t="s">
        <v>85</v>
      </c>
      <c r="D68" s="38" t="s">
        <v>86</v>
      </c>
      <c r="E68" s="13" t="s">
        <v>270</v>
      </c>
      <c r="F68" s="13"/>
      <c r="G68" s="32">
        <v>537.85500000000002</v>
      </c>
      <c r="H68" s="32">
        <v>254.70499999999998</v>
      </c>
      <c r="I68" s="32">
        <v>634.41100000000006</v>
      </c>
      <c r="J68" s="32">
        <v>582.04499999999996</v>
      </c>
      <c r="K68" s="32">
        <f t="shared" si="6"/>
        <v>2009.0160000000001</v>
      </c>
      <c r="L68" s="60">
        <f>'2022'!M68</f>
        <v>174.33380999999997</v>
      </c>
      <c r="M68" s="60">
        <f>('2022'!L68+'2022'!M68)/2*1.04*2-L68</f>
        <v>188.28051479999999</v>
      </c>
      <c r="N68" s="60">
        <f>'2022'!O68</f>
        <v>96.907200000000017</v>
      </c>
      <c r="O68" s="60">
        <f t="shared" si="7"/>
        <v>100.78348800000002</v>
      </c>
      <c r="P68" s="33">
        <f t="shared" ref="P68:P73" si="24">G68*(L68-N68)</f>
        <v>41644.289321549979</v>
      </c>
      <c r="Q68" s="33">
        <f t="shared" ref="Q68:R73" si="25">(L68-N68)*H68</f>
        <v>19720.944700049986</v>
      </c>
      <c r="R68" s="33">
        <f t="shared" si="25"/>
        <v>55509.076269214791</v>
      </c>
      <c r="S68" s="33">
        <f t="shared" ref="S68:S73" si="26">(M68-O68)*J68</f>
        <v>50927.206963805977</v>
      </c>
      <c r="T68" s="33">
        <f t="shared" si="8"/>
        <v>167801.51725462073</v>
      </c>
      <c r="U68" s="52"/>
      <c r="V68" s="52"/>
      <c r="W68" s="52"/>
      <c r="X68" s="95">
        <f>L68/'2022'!M68*100</f>
        <v>100</v>
      </c>
      <c r="Y68" s="95">
        <f>N68/'2022'!O68*100</f>
        <v>100</v>
      </c>
      <c r="Z68" s="95">
        <f t="shared" si="15"/>
        <v>108</v>
      </c>
      <c r="AA68" s="95">
        <f t="shared" si="16"/>
        <v>104</v>
      </c>
    </row>
    <row r="69" spans="1:27" s="3" customFormat="1" ht="65.25" customHeight="1">
      <c r="A69" s="38" t="s">
        <v>89</v>
      </c>
      <c r="B69" s="48" t="s">
        <v>90</v>
      </c>
      <c r="C69" s="49" t="s">
        <v>85</v>
      </c>
      <c r="D69" s="38" t="s">
        <v>336</v>
      </c>
      <c r="E69" s="13" t="s">
        <v>270</v>
      </c>
      <c r="F69" s="13" t="s">
        <v>299</v>
      </c>
      <c r="G69" s="32">
        <v>9114.387999999999</v>
      </c>
      <c r="H69" s="32">
        <v>10851.897000000001</v>
      </c>
      <c r="I69" s="32">
        <v>9760.9390000000003</v>
      </c>
      <c r="J69" s="32">
        <v>8430.5240000000013</v>
      </c>
      <c r="K69" s="32">
        <f t="shared" si="6"/>
        <v>38157.748000000007</v>
      </c>
      <c r="L69" s="60">
        <f>'2022'!M69</f>
        <v>160.93</v>
      </c>
      <c r="M69" s="60">
        <v>171.2</v>
      </c>
      <c r="N69" s="60">
        <f>'2022'!O69</f>
        <v>65.278928000000008</v>
      </c>
      <c r="O69" s="60">
        <f t="shared" si="7"/>
        <v>67.890085120000009</v>
      </c>
      <c r="P69" s="33">
        <f t="shared" si="24"/>
        <v>871800.98282393592</v>
      </c>
      <c r="Q69" s="33">
        <f t="shared" si="25"/>
        <v>1037995.5812835841</v>
      </c>
      <c r="R69" s="33">
        <f t="shared" si="25"/>
        <v>1008401.7772388721</v>
      </c>
      <c r="S69" s="33">
        <f t="shared" si="26"/>
        <v>870956.71683379705</v>
      </c>
      <c r="T69" s="33">
        <f t="shared" si="8"/>
        <v>3789155.0581801897</v>
      </c>
      <c r="U69" s="52"/>
      <c r="V69" s="52"/>
      <c r="W69" s="52"/>
      <c r="X69" s="95">
        <f>L69/'2022'!M69*100</f>
        <v>100</v>
      </c>
      <c r="Y69" s="95">
        <f>N69/'2022'!O69*100</f>
        <v>100</v>
      </c>
      <c r="Z69" s="95">
        <f t="shared" si="15"/>
        <v>106.38165662089105</v>
      </c>
      <c r="AA69" s="95">
        <f t="shared" si="16"/>
        <v>104</v>
      </c>
    </row>
    <row r="70" spans="1:27" s="3" customFormat="1" ht="65.25" customHeight="1">
      <c r="A70" s="38" t="s">
        <v>89</v>
      </c>
      <c r="B70" s="48" t="s">
        <v>90</v>
      </c>
      <c r="C70" s="49" t="s">
        <v>85</v>
      </c>
      <c r="D70" s="38" t="s">
        <v>337</v>
      </c>
      <c r="E70" s="13" t="s">
        <v>270</v>
      </c>
      <c r="F70" s="13" t="s">
        <v>299</v>
      </c>
      <c r="G70" s="32">
        <v>1684.596</v>
      </c>
      <c r="H70" s="32">
        <v>1661.3069999999998</v>
      </c>
      <c r="I70" s="32">
        <v>1867.1320000000001</v>
      </c>
      <c r="J70" s="32">
        <v>1407.6510000000001</v>
      </c>
      <c r="K70" s="32">
        <f t="shared" si="6"/>
        <v>6620.6859999999997</v>
      </c>
      <c r="L70" s="60">
        <f>'2022'!M70</f>
        <v>160.93</v>
      </c>
      <c r="M70" s="60">
        <v>171.2</v>
      </c>
      <c r="N70" s="60">
        <f>'2022'!O70</f>
        <v>80.745697718399995</v>
      </c>
      <c r="O70" s="60">
        <f t="shared" si="7"/>
        <v>83.975525627135994</v>
      </c>
      <c r="P70" s="33">
        <f t="shared" si="24"/>
        <v>135078.15488637425</v>
      </c>
      <c r="Q70" s="33">
        <f t="shared" si="25"/>
        <v>133210.74267053805</v>
      </c>
      <c r="R70" s="33">
        <f t="shared" si="25"/>
        <v>162859.60728475431</v>
      </c>
      <c r="S70" s="33">
        <f t="shared" si="26"/>
        <v>122781.61857543638</v>
      </c>
      <c r="T70" s="33">
        <f t="shared" si="8"/>
        <v>553930.12341710296</v>
      </c>
      <c r="U70" s="52"/>
      <c r="V70" s="52"/>
      <c r="W70" s="52"/>
      <c r="X70" s="95">
        <f>L70/'2022'!M70*100</f>
        <v>100</v>
      </c>
      <c r="Y70" s="95">
        <f>N70/'2022'!O70*100</f>
        <v>100</v>
      </c>
      <c r="Z70" s="95">
        <f t="shared" si="15"/>
        <v>106.38165662089105</v>
      </c>
      <c r="AA70" s="95">
        <f t="shared" si="16"/>
        <v>104</v>
      </c>
    </row>
    <row r="71" spans="1:27" s="3" customFormat="1" ht="65.25" customHeight="1">
      <c r="A71" s="38" t="s">
        <v>92</v>
      </c>
      <c r="B71" s="48" t="s">
        <v>93</v>
      </c>
      <c r="C71" s="49" t="s">
        <v>85</v>
      </c>
      <c r="D71" s="38" t="s">
        <v>91</v>
      </c>
      <c r="E71" s="13" t="s">
        <v>270</v>
      </c>
      <c r="F71" s="13"/>
      <c r="G71" s="32">
        <v>9222.8070000000007</v>
      </c>
      <c r="H71" s="32">
        <v>9328.4599999999991</v>
      </c>
      <c r="I71" s="32">
        <v>10804.179</v>
      </c>
      <c r="J71" s="32">
        <v>8156.56</v>
      </c>
      <c r="K71" s="32">
        <f t="shared" si="6"/>
        <v>37512.006000000001</v>
      </c>
      <c r="L71" s="60">
        <f>'2022'!M71</f>
        <v>121.29286</v>
      </c>
      <c r="M71" s="60">
        <f>('2022'!L71+'2022'!M71)/2*1.04*2-L71</f>
        <v>130.9962888</v>
      </c>
      <c r="N71" s="60">
        <f>'2022'!O71</f>
        <v>106.26304</v>
      </c>
      <c r="O71" s="60">
        <f t="shared" si="7"/>
        <v>110.5135616</v>
      </c>
      <c r="P71" s="33">
        <f t="shared" si="24"/>
        <v>138617.12910474002</v>
      </c>
      <c r="Q71" s="33">
        <f t="shared" si="25"/>
        <v>140205.0746772</v>
      </c>
      <c r="R71" s="33">
        <f t="shared" si="25"/>
        <v>221299.05107696878</v>
      </c>
      <c r="S71" s="33">
        <f t="shared" si="26"/>
        <v>167068.59337043201</v>
      </c>
      <c r="T71" s="33">
        <f t="shared" si="8"/>
        <v>667189.84822934086</v>
      </c>
      <c r="U71" s="52"/>
      <c r="V71" s="52"/>
      <c r="W71" s="52"/>
      <c r="X71" s="95">
        <f>L71/'2022'!M71*100</f>
        <v>100</v>
      </c>
      <c r="Y71" s="95">
        <f>N71/'2022'!O71*100</f>
        <v>100</v>
      </c>
      <c r="Z71" s="95">
        <f t="shared" si="15"/>
        <v>108</v>
      </c>
      <c r="AA71" s="95">
        <f t="shared" si="16"/>
        <v>104</v>
      </c>
    </row>
    <row r="72" spans="1:27" s="88" customFormat="1" ht="66.75" customHeight="1">
      <c r="A72" s="78" t="s">
        <v>92</v>
      </c>
      <c r="B72" s="79" t="s">
        <v>93</v>
      </c>
      <c r="C72" s="80" t="s">
        <v>85</v>
      </c>
      <c r="D72" s="78" t="s">
        <v>370</v>
      </c>
      <c r="E72" s="81" t="s">
        <v>270</v>
      </c>
      <c r="F72" s="81"/>
      <c r="G72" s="83">
        <v>22652.75</v>
      </c>
      <c r="H72" s="83">
        <v>22652.75</v>
      </c>
      <c r="I72" s="83">
        <v>22652.75</v>
      </c>
      <c r="J72" s="83">
        <v>22652.75</v>
      </c>
      <c r="K72" s="32">
        <f t="shared" si="6"/>
        <v>90611</v>
      </c>
      <c r="L72" s="85">
        <f>'[2]2022'!M66</f>
        <v>51.204109999999993</v>
      </c>
      <c r="M72" s="85">
        <f>('[2]2022'!L66+'[2]2022'!M66)/2*1.04*2-L72</f>
        <v>51.978564400000003</v>
      </c>
      <c r="N72" s="85">
        <f>'[2]2022'!O66</f>
        <v>49.930399999999999</v>
      </c>
      <c r="O72" s="85">
        <f t="shared" si="7"/>
        <v>51.927616</v>
      </c>
      <c r="P72" s="86">
        <f t="shared" si="24"/>
        <v>28853.034202499868</v>
      </c>
      <c r="Q72" s="86">
        <f t="shared" si="25"/>
        <v>28853.034202499868</v>
      </c>
      <c r="R72" s="86">
        <f t="shared" si="25"/>
        <v>1154.1213681000654</v>
      </c>
      <c r="S72" s="86">
        <f t="shared" si="26"/>
        <v>1154.1213681000654</v>
      </c>
      <c r="T72" s="86">
        <f t="shared" si="8"/>
        <v>60014.311141199869</v>
      </c>
      <c r="U72" s="87"/>
      <c r="V72" s="87"/>
      <c r="W72" s="87"/>
      <c r="X72" s="95">
        <f>L72/'2022'!M72*100</f>
        <v>100</v>
      </c>
      <c r="Y72" s="95">
        <f>N72/'2022'!O72*100</f>
        <v>100</v>
      </c>
      <c r="Z72" s="95">
        <f t="shared" si="15"/>
        <v>101.51248483764294</v>
      </c>
      <c r="AA72" s="95">
        <f t="shared" si="16"/>
        <v>104</v>
      </c>
    </row>
    <row r="73" spans="1:27" s="88" customFormat="1" ht="91.5" customHeight="1">
      <c r="A73" s="78" t="s">
        <v>402</v>
      </c>
      <c r="B73" s="79" t="s">
        <v>93</v>
      </c>
      <c r="C73" s="80" t="s">
        <v>85</v>
      </c>
      <c r="D73" s="78" t="s">
        <v>338</v>
      </c>
      <c r="E73" s="81" t="s">
        <v>270</v>
      </c>
      <c r="F73" s="81"/>
      <c r="G73" s="83">
        <v>5326.3770000000004</v>
      </c>
      <c r="H73" s="83">
        <v>5679.57</v>
      </c>
      <c r="I73" s="83">
        <v>6611.2219999999998</v>
      </c>
      <c r="J73" s="83">
        <v>6006.98</v>
      </c>
      <c r="K73" s="32">
        <f t="shared" si="6"/>
        <v>23624.149000000001</v>
      </c>
      <c r="L73" s="85">
        <f>'[2]2022'!M67</f>
        <v>145.77614</v>
      </c>
      <c r="M73" s="85">
        <f>('[2]2022'!L67+'[2]2022'!M67)/2*1.04*2-L73</f>
        <v>150.5782456</v>
      </c>
      <c r="N73" s="85">
        <f>'[2]2022'!O67</f>
        <v>49.930399999999999</v>
      </c>
      <c r="O73" s="85">
        <f t="shared" si="7"/>
        <v>51.927616</v>
      </c>
      <c r="P73" s="86">
        <f t="shared" si="24"/>
        <v>510510.54508398008</v>
      </c>
      <c r="Q73" s="86">
        <f t="shared" si="25"/>
        <v>544362.58953180001</v>
      </c>
      <c r="R73" s="86">
        <f t="shared" si="25"/>
        <v>652201.21272537124</v>
      </c>
      <c r="S73" s="86">
        <f t="shared" si="26"/>
        <v>592592.35899460793</v>
      </c>
      <c r="T73" s="86">
        <f t="shared" si="8"/>
        <v>2299666.7063357593</v>
      </c>
      <c r="U73" s="87"/>
      <c r="V73" s="87"/>
      <c r="W73" s="87"/>
      <c r="X73" s="95">
        <f>L73/'2022'!M73*100</f>
        <v>100</v>
      </c>
      <c r="Y73" s="95">
        <f>N73/'2022'!O73*100</f>
        <v>100</v>
      </c>
      <c r="Z73" s="95">
        <f t="shared" si="15"/>
        <v>103.29416432620593</v>
      </c>
      <c r="AA73" s="95">
        <f t="shared" si="16"/>
        <v>104</v>
      </c>
    </row>
    <row r="74" spans="1:27" s="3" customFormat="1" ht="10.5" customHeight="1">
      <c r="A74" s="38"/>
      <c r="B74" s="48"/>
      <c r="C74" s="49"/>
      <c r="D74" s="38"/>
      <c r="E74" s="13"/>
      <c r="F74" s="13"/>
      <c r="G74" s="32"/>
      <c r="H74" s="32"/>
      <c r="I74" s="32"/>
      <c r="J74" s="32"/>
      <c r="K74" s="32"/>
      <c r="L74" s="60"/>
      <c r="M74" s="60"/>
      <c r="N74" s="60"/>
      <c r="O74" s="60"/>
      <c r="P74" s="33"/>
      <c r="Q74" s="33"/>
      <c r="R74" s="33"/>
      <c r="S74" s="33"/>
      <c r="T74" s="33"/>
      <c r="U74" s="52"/>
      <c r="V74" s="52"/>
      <c r="W74" s="52"/>
      <c r="X74" s="95">
        <f>L74/'2022'!M73*100</f>
        <v>0</v>
      </c>
      <c r="Y74" s="95">
        <f>N74/'2022'!O73*100</f>
        <v>0</v>
      </c>
      <c r="Z74" s="95" t="e">
        <f t="shared" si="15"/>
        <v>#DIV/0!</v>
      </c>
      <c r="AA74" s="95" t="e">
        <f t="shared" si="16"/>
        <v>#DIV/0!</v>
      </c>
    </row>
    <row r="75" spans="1:27" s="3" customFormat="1" ht="57.75" customHeight="1">
      <c r="A75" s="38" t="s">
        <v>96</v>
      </c>
      <c r="B75" s="48" t="s">
        <v>97</v>
      </c>
      <c r="C75" s="49" t="s">
        <v>94</v>
      </c>
      <c r="D75" s="38" t="s">
        <v>95</v>
      </c>
      <c r="E75" s="13" t="s">
        <v>270</v>
      </c>
      <c r="F75" s="13"/>
      <c r="G75" s="32">
        <v>2943.3609999999999</v>
      </c>
      <c r="H75" s="32">
        <v>2900.75</v>
      </c>
      <c r="I75" s="32">
        <v>2986.8739999999998</v>
      </c>
      <c r="J75" s="32">
        <v>2954.61</v>
      </c>
      <c r="K75" s="32">
        <f t="shared" si="6"/>
        <v>11785.595000000001</v>
      </c>
      <c r="L75" s="60">
        <f>'2022'!M75</f>
        <v>66.932389999999998</v>
      </c>
      <c r="M75" s="60">
        <f>('2022'!L75+'2022'!M75)/2*1.04*2-L75</f>
        <v>72.286981200000014</v>
      </c>
      <c r="N75" s="60">
        <f>'2022'!O75</f>
        <v>27.358448000000003</v>
      </c>
      <c r="O75" s="60">
        <f t="shared" si="7"/>
        <v>28.452785920000004</v>
      </c>
      <c r="P75" s="33">
        <f>G75*(L75-N75)</f>
        <v>116480.39749906198</v>
      </c>
      <c r="Q75" s="33">
        <f t="shared" ref="Q75:R77" si="27">(L75-N75)*H75</f>
        <v>114794.11225649998</v>
      </c>
      <c r="R75" s="33">
        <f t="shared" si="27"/>
        <v>130927.21819275474</v>
      </c>
      <c r="S75" s="33">
        <f>(M75-O75)*J75</f>
        <v>129512.95171624083</v>
      </c>
      <c r="T75" s="33">
        <f t="shared" si="8"/>
        <v>491714.67966455751</v>
      </c>
      <c r="U75" s="52"/>
      <c r="V75" s="52"/>
      <c r="W75" s="52"/>
      <c r="X75" s="95">
        <f>L75/'2022'!M75*100</f>
        <v>100</v>
      </c>
      <c r="Y75" s="95">
        <f>N75/'2022'!O75*100</f>
        <v>100</v>
      </c>
      <c r="Z75" s="95">
        <f t="shared" si="15"/>
        <v>108.00000000000003</v>
      </c>
      <c r="AA75" s="95">
        <f t="shared" si="16"/>
        <v>104</v>
      </c>
    </row>
    <row r="76" spans="1:27" s="3" customFormat="1" ht="57.75" customHeight="1">
      <c r="A76" s="38">
        <v>2914000511</v>
      </c>
      <c r="B76" s="48" t="s">
        <v>311</v>
      </c>
      <c r="C76" s="49" t="s">
        <v>94</v>
      </c>
      <c r="D76" s="38" t="s">
        <v>95</v>
      </c>
      <c r="E76" s="13" t="s">
        <v>270</v>
      </c>
      <c r="F76" s="13" t="s">
        <v>313</v>
      </c>
      <c r="G76" s="32">
        <v>125</v>
      </c>
      <c r="H76" s="32">
        <v>125</v>
      </c>
      <c r="I76" s="32">
        <v>125</v>
      </c>
      <c r="J76" s="32">
        <v>125</v>
      </c>
      <c r="K76" s="32">
        <f t="shared" si="6"/>
        <v>500</v>
      </c>
      <c r="L76" s="60">
        <f>'2022'!M76</f>
        <v>33.97</v>
      </c>
      <c r="M76" s="60">
        <f>('2022'!L76+'2022'!M76)/2*1.04*2-L76</f>
        <v>34.898800000000008</v>
      </c>
      <c r="N76" s="60">
        <f>'2022'!O76</f>
        <v>27.362400000000001</v>
      </c>
      <c r="O76" s="60">
        <f t="shared" si="7"/>
        <v>28.456896</v>
      </c>
      <c r="P76" s="33">
        <f>G76*(L76-N76)</f>
        <v>825.9499999999997</v>
      </c>
      <c r="Q76" s="33">
        <f t="shared" si="27"/>
        <v>825.9499999999997</v>
      </c>
      <c r="R76" s="33">
        <f t="shared" si="27"/>
        <v>805.23800000000097</v>
      </c>
      <c r="S76" s="33">
        <f>(M76-O76)*J76</f>
        <v>805.23800000000097</v>
      </c>
      <c r="T76" s="33">
        <f t="shared" si="8"/>
        <v>3262.3760000000011</v>
      </c>
      <c r="U76" s="52"/>
      <c r="V76" s="52"/>
      <c r="W76" s="52"/>
      <c r="X76" s="95">
        <f>L76/'2022'!M76*100</f>
        <v>100</v>
      </c>
      <c r="Y76" s="95">
        <f>N76/'2022'!O76*100</f>
        <v>100</v>
      </c>
      <c r="Z76" s="95">
        <f t="shared" si="15"/>
        <v>102.73417721518989</v>
      </c>
      <c r="AA76" s="95">
        <f t="shared" si="16"/>
        <v>104</v>
      </c>
    </row>
    <row r="77" spans="1:27" s="3" customFormat="1" ht="57.75" customHeight="1">
      <c r="A77" s="38">
        <v>2904025965</v>
      </c>
      <c r="B77" s="48" t="s">
        <v>312</v>
      </c>
      <c r="C77" s="49" t="s">
        <v>94</v>
      </c>
      <c r="D77" s="38" t="s">
        <v>330</v>
      </c>
      <c r="E77" s="13" t="s">
        <v>270</v>
      </c>
      <c r="F77" s="13" t="s">
        <v>374</v>
      </c>
      <c r="G77" s="32">
        <v>6335</v>
      </c>
      <c r="H77" s="32">
        <v>6335</v>
      </c>
      <c r="I77" s="32">
        <v>6335</v>
      </c>
      <c r="J77" s="32">
        <v>6335</v>
      </c>
      <c r="K77" s="32">
        <f t="shared" si="6"/>
        <v>25340</v>
      </c>
      <c r="L77" s="60">
        <f>'2022'!M77</f>
        <v>78.241239999999991</v>
      </c>
      <c r="M77" s="60">
        <f>('2022'!L77+'2022'!M77)/2*1.04*2-L77</f>
        <v>78.61284959999999</v>
      </c>
      <c r="N77" s="60">
        <f>'2022'!O77</f>
        <v>24.108031999999998</v>
      </c>
      <c r="O77" s="60">
        <f t="shared" si="7"/>
        <v>25.072353279999998</v>
      </c>
      <c r="P77" s="33">
        <f>G77*(L77-N77)</f>
        <v>342933.87267999997</v>
      </c>
      <c r="Q77" s="33">
        <f t="shared" si="27"/>
        <v>342933.87267999997</v>
      </c>
      <c r="R77" s="33">
        <f t="shared" si="27"/>
        <v>339179.04418719991</v>
      </c>
      <c r="S77" s="33">
        <f>(M77-O77)*J77</f>
        <v>339179.04418719991</v>
      </c>
      <c r="T77" s="33">
        <f t="shared" si="8"/>
        <v>1364225.8337343996</v>
      </c>
      <c r="U77" s="52"/>
      <c r="V77" s="52"/>
      <c r="W77" s="52"/>
      <c r="X77" s="95">
        <f>L77/'2022'!M77*100</f>
        <v>100</v>
      </c>
      <c r="Y77" s="95">
        <f>N77/'2022'!O77*100</f>
        <v>100</v>
      </c>
      <c r="Z77" s="95">
        <f t="shared" si="15"/>
        <v>100.47495361781075</v>
      </c>
      <c r="AA77" s="95">
        <f t="shared" si="16"/>
        <v>104</v>
      </c>
    </row>
    <row r="78" spans="1:27" s="3" customFormat="1" ht="10.5" customHeight="1">
      <c r="A78" s="38"/>
      <c r="B78" s="48"/>
      <c r="C78" s="49"/>
      <c r="D78" s="38"/>
      <c r="E78" s="13"/>
      <c r="F78" s="13"/>
      <c r="G78" s="32"/>
      <c r="H78" s="32"/>
      <c r="I78" s="32"/>
      <c r="J78" s="32"/>
      <c r="K78" s="32"/>
      <c r="L78" s="60"/>
      <c r="M78" s="60"/>
      <c r="N78" s="60"/>
      <c r="O78" s="60"/>
      <c r="P78" s="33"/>
      <c r="Q78" s="33"/>
      <c r="R78" s="33"/>
      <c r="S78" s="33"/>
      <c r="T78" s="33"/>
      <c r="U78" s="52"/>
      <c r="V78" s="52"/>
      <c r="W78" s="52"/>
      <c r="X78" s="95" t="e">
        <f>L78/'2022'!M78*100</f>
        <v>#DIV/0!</v>
      </c>
      <c r="Y78" s="95" t="e">
        <f>N78/'2022'!O78*100</f>
        <v>#DIV/0!</v>
      </c>
      <c r="Z78" s="95" t="e">
        <f t="shared" si="15"/>
        <v>#DIV/0!</v>
      </c>
      <c r="AA78" s="95" t="e">
        <f t="shared" si="16"/>
        <v>#DIV/0!</v>
      </c>
    </row>
    <row r="79" spans="1:27" s="3" customFormat="1" ht="57.75" customHeight="1">
      <c r="A79" s="38" t="s">
        <v>100</v>
      </c>
      <c r="B79" s="48" t="s">
        <v>101</v>
      </c>
      <c r="C79" s="49" t="s">
        <v>98</v>
      </c>
      <c r="D79" s="38" t="s">
        <v>99</v>
      </c>
      <c r="E79" s="13" t="s">
        <v>270</v>
      </c>
      <c r="F79" s="13"/>
      <c r="G79" s="32">
        <v>1301.58</v>
      </c>
      <c r="H79" s="32">
        <v>1286.53</v>
      </c>
      <c r="I79" s="32">
        <v>2084</v>
      </c>
      <c r="J79" s="32">
        <v>2084</v>
      </c>
      <c r="K79" s="32">
        <f t="shared" ref="K79:K143" si="28">SUM(G79:J79)</f>
        <v>6756.11</v>
      </c>
      <c r="L79" s="60">
        <f>'2022'!M79</f>
        <v>149.32</v>
      </c>
      <c r="M79" s="60">
        <v>156.52000000000001</v>
      </c>
      <c r="N79" s="60">
        <f>'2022'!O79</f>
        <v>42.03</v>
      </c>
      <c r="O79" s="60">
        <f t="shared" ref="O79:O146" si="29">N79*1.04</f>
        <v>43.711200000000005</v>
      </c>
      <c r="P79" s="33">
        <f>G79*(L79-N79)</f>
        <v>139646.51819999999</v>
      </c>
      <c r="Q79" s="33">
        <f t="shared" ref="Q79:R83" si="30">(L79-N79)*H79</f>
        <v>138031.80369999999</v>
      </c>
      <c r="R79" s="33">
        <f t="shared" si="30"/>
        <v>235093.5392</v>
      </c>
      <c r="S79" s="33">
        <f>(M79-O79)*J79</f>
        <v>235093.5392</v>
      </c>
      <c r="T79" s="33">
        <f t="shared" ref="T79:T146" si="31">P79+Q79+R79+S79</f>
        <v>747865.40029999998</v>
      </c>
      <c r="U79" s="52"/>
      <c r="V79" s="52"/>
      <c r="W79" s="52"/>
      <c r="X79" s="95">
        <f>L79/'2022'!M79*100</f>
        <v>100</v>
      </c>
      <c r="Y79" s="95">
        <f>N79/'2022'!O79*100</f>
        <v>100</v>
      </c>
      <c r="Z79" s="95">
        <f t="shared" si="15"/>
        <v>104.82185909456203</v>
      </c>
      <c r="AA79" s="95">
        <f t="shared" si="16"/>
        <v>104</v>
      </c>
    </row>
    <row r="80" spans="1:27" s="3" customFormat="1" ht="57.75" customHeight="1">
      <c r="A80" s="38">
        <v>2901284489</v>
      </c>
      <c r="B80" s="48" t="s">
        <v>316</v>
      </c>
      <c r="C80" s="49" t="s">
        <v>98</v>
      </c>
      <c r="D80" s="38" t="s">
        <v>314</v>
      </c>
      <c r="E80" s="13" t="s">
        <v>270</v>
      </c>
      <c r="F80" s="13" t="s">
        <v>315</v>
      </c>
      <c r="G80" s="32">
        <v>8116.0299999999988</v>
      </c>
      <c r="H80" s="32">
        <v>8590.4089999999997</v>
      </c>
      <c r="I80" s="32">
        <v>8661.82</v>
      </c>
      <c r="J80" s="32">
        <v>9231.02</v>
      </c>
      <c r="K80" s="32">
        <f t="shared" si="28"/>
        <v>34599.278999999995</v>
      </c>
      <c r="L80" s="60">
        <f>'2022'!M80</f>
        <v>176.97</v>
      </c>
      <c r="M80" s="60">
        <f>('2022'!L80+'2022'!M80)/2*1.04*2-L80</f>
        <v>183.47320000000005</v>
      </c>
      <c r="N80" s="60">
        <f>'2022'!O80</f>
        <v>38.04</v>
      </c>
      <c r="O80" s="60">
        <f t="shared" si="29"/>
        <v>39.561599999999999</v>
      </c>
      <c r="P80" s="33">
        <f>G80*(L80-N80)</f>
        <v>1127560.0478999999</v>
      </c>
      <c r="Q80" s="33">
        <f t="shared" si="30"/>
        <v>1193465.5223699999</v>
      </c>
      <c r="R80" s="33">
        <f t="shared" si="30"/>
        <v>1246536.3751120004</v>
      </c>
      <c r="S80" s="33">
        <f>(M80-O80)*J80</f>
        <v>1328450.8578320006</v>
      </c>
      <c r="T80" s="33">
        <f t="shared" si="31"/>
        <v>4896012.8032140005</v>
      </c>
      <c r="U80" s="52"/>
      <c r="V80" s="52"/>
      <c r="W80" s="52"/>
      <c r="X80" s="95">
        <f>L80/'2022'!M80*100</f>
        <v>100</v>
      </c>
      <c r="Y80" s="95">
        <f>N80/'2022'!O80*100</f>
        <v>100</v>
      </c>
      <c r="Z80" s="95">
        <f t="shared" si="15"/>
        <v>103.67474713228233</v>
      </c>
      <c r="AA80" s="95">
        <f t="shared" si="16"/>
        <v>104</v>
      </c>
    </row>
    <row r="81" spans="1:27" s="3" customFormat="1" ht="44.25" customHeight="1">
      <c r="A81" s="38" t="s">
        <v>103</v>
      </c>
      <c r="B81" s="48" t="s">
        <v>104</v>
      </c>
      <c r="C81" s="49" t="s">
        <v>98</v>
      </c>
      <c r="D81" s="38" t="s">
        <v>102</v>
      </c>
      <c r="E81" s="13" t="s">
        <v>270</v>
      </c>
      <c r="F81" s="13"/>
      <c r="G81" s="32">
        <v>16945.383999999998</v>
      </c>
      <c r="H81" s="32">
        <v>16630.146000000001</v>
      </c>
      <c r="I81" s="32">
        <v>16409.189999999999</v>
      </c>
      <c r="J81" s="32">
        <v>15612.817999999999</v>
      </c>
      <c r="K81" s="32">
        <f t="shared" si="28"/>
        <v>65597.538</v>
      </c>
      <c r="L81" s="60">
        <f>'2022'!M81</f>
        <v>74.12</v>
      </c>
      <c r="M81" s="60">
        <f>('2022'!L81+'2022'!M81)/2*1.04*2-L81</f>
        <v>74.475200000000001</v>
      </c>
      <c r="N81" s="60">
        <f>'2022'!O81</f>
        <v>22.56</v>
      </c>
      <c r="O81" s="60">
        <f t="shared" si="29"/>
        <v>23.462399999999999</v>
      </c>
      <c r="P81" s="33">
        <f>G81*(L81-N81)</f>
        <v>873703.99903999991</v>
      </c>
      <c r="Q81" s="33">
        <f t="shared" si="30"/>
        <v>857450.32776000001</v>
      </c>
      <c r="R81" s="33">
        <f t="shared" si="30"/>
        <v>837078.72763199988</v>
      </c>
      <c r="S81" s="33">
        <f>(M81-O81)*J81</f>
        <v>796453.56207039999</v>
      </c>
      <c r="T81" s="33">
        <f>P81+Q81+R81+S81</f>
        <v>3364686.6165024</v>
      </c>
      <c r="U81" s="52"/>
      <c r="V81" s="52"/>
      <c r="W81" s="52"/>
      <c r="X81" s="95">
        <f>L81/'2022'!M81*100</f>
        <v>100</v>
      </c>
      <c r="Y81" s="95">
        <f>N81/'2022'!O81*100</f>
        <v>100</v>
      </c>
      <c r="Z81" s="95">
        <f t="shared" si="15"/>
        <v>100.47922288181329</v>
      </c>
      <c r="AA81" s="95">
        <f t="shared" si="16"/>
        <v>104</v>
      </c>
    </row>
    <row r="82" spans="1:27" s="3" customFormat="1" ht="60.6" customHeight="1">
      <c r="A82" s="38">
        <v>2915004011</v>
      </c>
      <c r="B82" s="48" t="s">
        <v>408</v>
      </c>
      <c r="C82" s="49" t="s">
        <v>98</v>
      </c>
      <c r="D82" s="38" t="s">
        <v>102</v>
      </c>
      <c r="E82" s="13" t="s">
        <v>270</v>
      </c>
      <c r="F82" s="13"/>
      <c r="G82" s="36">
        <v>5372.25</v>
      </c>
      <c r="H82" s="36">
        <v>5372.25</v>
      </c>
      <c r="I82" s="36">
        <v>5372.25</v>
      </c>
      <c r="J82" s="36">
        <v>5372.25</v>
      </c>
      <c r="K82" s="32">
        <f t="shared" si="28"/>
        <v>21489</v>
      </c>
      <c r="L82" s="60">
        <f>'2022'!M82</f>
        <v>84.71</v>
      </c>
      <c r="M82" s="60">
        <v>100.14</v>
      </c>
      <c r="N82" s="60">
        <f>'2022'!O82</f>
        <v>37.020000000000003</v>
      </c>
      <c r="O82" s="60">
        <f t="shared" si="29"/>
        <v>38.500800000000005</v>
      </c>
      <c r="P82" s="33">
        <f>G82*(L82-N82)</f>
        <v>256202.60249999995</v>
      </c>
      <c r="Q82" s="33">
        <f t="shared" si="30"/>
        <v>256202.60249999995</v>
      </c>
      <c r="R82" s="33">
        <f t="shared" si="30"/>
        <v>331141.19219999999</v>
      </c>
      <c r="S82" s="33">
        <f>(M82-O82)*J82</f>
        <v>331141.19219999999</v>
      </c>
      <c r="T82" s="33">
        <f>P82+Q82+R82+S82</f>
        <v>1174687.5893999999</v>
      </c>
      <c r="U82" s="52"/>
      <c r="V82" s="52"/>
      <c r="W82" s="52"/>
      <c r="X82" s="95">
        <f>L82/'2022'!M82*100</f>
        <v>100</v>
      </c>
      <c r="Y82" s="95">
        <f>N82/'2022'!O82*100</f>
        <v>100</v>
      </c>
      <c r="Z82" s="95">
        <f t="shared" si="15"/>
        <v>118.21508676661551</v>
      </c>
      <c r="AA82" s="95">
        <f t="shared" si="16"/>
        <v>104</v>
      </c>
    </row>
    <row r="83" spans="1:27" s="3" customFormat="1" ht="48.75" customHeight="1">
      <c r="A83" s="38" t="s">
        <v>106</v>
      </c>
      <c r="B83" s="48" t="s">
        <v>107</v>
      </c>
      <c r="C83" s="49" t="s">
        <v>105</v>
      </c>
      <c r="D83" s="38" t="s">
        <v>4</v>
      </c>
      <c r="E83" s="13" t="s">
        <v>270</v>
      </c>
      <c r="F83" s="13" t="s">
        <v>299</v>
      </c>
      <c r="G83" s="32">
        <v>21528.788</v>
      </c>
      <c r="H83" s="32">
        <v>18691.107</v>
      </c>
      <c r="I83" s="32">
        <v>19375</v>
      </c>
      <c r="J83" s="32">
        <v>19375</v>
      </c>
      <c r="K83" s="32">
        <f t="shared" si="28"/>
        <v>78969.895000000004</v>
      </c>
      <c r="L83" s="60">
        <f>'2022'!M83</f>
        <v>182.19</v>
      </c>
      <c r="M83" s="60">
        <v>182.19</v>
      </c>
      <c r="N83" s="60">
        <f>'2022'!O83</f>
        <v>74.297600000000003</v>
      </c>
      <c r="O83" s="60">
        <f t="shared" si="29"/>
        <v>77.269504000000012</v>
      </c>
      <c r="P83" s="33">
        <f>G83*(L83-N83)</f>
        <v>2322792.6064112</v>
      </c>
      <c r="Q83" s="33">
        <f t="shared" si="30"/>
        <v>2016628.3928868</v>
      </c>
      <c r="R83" s="33">
        <f t="shared" si="30"/>
        <v>2032834.6099999996</v>
      </c>
      <c r="S83" s="33">
        <f>(M83-O83)*J83</f>
        <v>2032834.6099999996</v>
      </c>
      <c r="T83" s="33">
        <f t="shared" si="31"/>
        <v>8405090.2192979995</v>
      </c>
      <c r="U83" s="52"/>
      <c r="V83" s="52"/>
      <c r="W83" s="52"/>
      <c r="X83" s="95">
        <f>L83/'2022'!M83*100</f>
        <v>100</v>
      </c>
      <c r="Y83" s="95">
        <f>N83/'2022'!O83*100</f>
        <v>100</v>
      </c>
      <c r="Z83" s="95">
        <f t="shared" si="15"/>
        <v>100</v>
      </c>
      <c r="AA83" s="95">
        <f t="shared" si="16"/>
        <v>104</v>
      </c>
    </row>
    <row r="84" spans="1:27" s="3" customFormat="1" ht="10.5" customHeight="1">
      <c r="A84" s="38"/>
      <c r="B84" s="48"/>
      <c r="C84" s="49"/>
      <c r="D84" s="38"/>
      <c r="E84" s="13"/>
      <c r="F84" s="13"/>
      <c r="G84" s="32"/>
      <c r="H84" s="32"/>
      <c r="I84" s="32"/>
      <c r="J84" s="32"/>
      <c r="K84" s="32"/>
      <c r="L84" s="60"/>
      <c r="M84" s="60"/>
      <c r="N84" s="60"/>
      <c r="O84" s="60"/>
      <c r="P84" s="33"/>
      <c r="Q84" s="33"/>
      <c r="R84" s="33"/>
      <c r="S84" s="33"/>
      <c r="T84" s="33"/>
      <c r="U84" s="52"/>
      <c r="V84" s="52"/>
      <c r="W84" s="52"/>
      <c r="X84" s="95" t="e">
        <f>L84/'2022'!M84*100</f>
        <v>#DIV/0!</v>
      </c>
      <c r="Y84" s="95" t="e">
        <f>N84/'2022'!O84*100</f>
        <v>#DIV/0!</v>
      </c>
      <c r="Z84" s="95" t="e">
        <f t="shared" si="15"/>
        <v>#DIV/0!</v>
      </c>
      <c r="AA84" s="95" t="e">
        <f t="shared" si="16"/>
        <v>#DIV/0!</v>
      </c>
    </row>
    <row r="85" spans="1:27" s="3" customFormat="1" ht="50.25" customHeight="1">
      <c r="A85" s="38">
        <f>'2022'!A85</f>
        <v>2917125967</v>
      </c>
      <c r="B85" s="38" t="str">
        <f>'2022'!B85</f>
        <v>МУП "Северянин"</v>
      </c>
      <c r="C85" s="48" t="str">
        <f>'2022'!C85</f>
        <v>Мезенский муниципальный район Арх.обл.</v>
      </c>
      <c r="D85" s="38" t="str">
        <f>'2022'!D85</f>
        <v>сельское поселение "Дорогорское"</v>
      </c>
      <c r="E85" s="38" t="str">
        <f>'2022'!E85</f>
        <v>ХОЛОДНАЯ ВОДА</v>
      </c>
      <c r="F85" s="13"/>
      <c r="G85" s="32">
        <v>1860</v>
      </c>
      <c r="H85" s="32">
        <v>1860</v>
      </c>
      <c r="I85" s="32">
        <v>1860</v>
      </c>
      <c r="J85" s="32">
        <v>1860</v>
      </c>
      <c r="K85" s="32">
        <f t="shared" si="28"/>
        <v>7440</v>
      </c>
      <c r="L85" s="60">
        <f>'2022'!M85</f>
        <v>44.77</v>
      </c>
      <c r="M85" s="60">
        <f>('2022'!L85+'2022'!M85)/2*1.04*2-L85</f>
        <v>45.574800000000003</v>
      </c>
      <c r="N85" s="60">
        <f>'2022'!O85</f>
        <v>43.784000000000006</v>
      </c>
      <c r="O85" s="60">
        <f>N85*1.04</f>
        <v>45.535360000000004</v>
      </c>
      <c r="P85" s="33">
        <f>G85*(L85-N85)</f>
        <v>1833.9599999999946</v>
      </c>
      <c r="Q85" s="33">
        <f>(L85-N85)*H85</f>
        <v>1833.9599999999946</v>
      </c>
      <c r="R85" s="33">
        <f>(M85-O85)*I85</f>
        <v>73.358399999998198</v>
      </c>
      <c r="S85" s="33">
        <f>(M85-O85)*J85</f>
        <v>73.358399999998198</v>
      </c>
      <c r="T85" s="33">
        <f t="shared" ref="T85" si="32">P85+Q85+R85+S85</f>
        <v>3814.6367999999857</v>
      </c>
      <c r="U85" s="52"/>
      <c r="V85" s="52"/>
      <c r="W85" s="52"/>
      <c r="X85" s="95">
        <f>L85/'2022'!M85*100</f>
        <v>100</v>
      </c>
      <c r="Y85" s="95">
        <f>N85/'2022'!O85*100</f>
        <v>100</v>
      </c>
      <c r="Z85" s="95">
        <f t="shared" si="15"/>
        <v>101.7976323430869</v>
      </c>
      <c r="AA85" s="95">
        <f t="shared" si="16"/>
        <v>104</v>
      </c>
    </row>
    <row r="86" spans="1:27" s="3" customFormat="1" ht="171.75" customHeight="1">
      <c r="A86" s="38" t="s">
        <v>106</v>
      </c>
      <c r="B86" s="48" t="s">
        <v>107</v>
      </c>
      <c r="C86" s="49" t="s">
        <v>108</v>
      </c>
      <c r="D86" s="38" t="s">
        <v>109</v>
      </c>
      <c r="E86" s="13" t="s">
        <v>270</v>
      </c>
      <c r="F86" s="13" t="s">
        <v>300</v>
      </c>
      <c r="G86" s="32">
        <v>19831.703999999998</v>
      </c>
      <c r="H86" s="32">
        <v>19812.165000000001</v>
      </c>
      <c r="I86" s="32">
        <v>19765</v>
      </c>
      <c r="J86" s="32">
        <v>19765</v>
      </c>
      <c r="K86" s="32">
        <f t="shared" si="28"/>
        <v>79173.869000000006</v>
      </c>
      <c r="L86" s="60">
        <f>'2022'!M86</f>
        <v>222.04</v>
      </c>
      <c r="M86" s="60">
        <v>222.04</v>
      </c>
      <c r="N86" s="60">
        <f>'2022'!O86</f>
        <v>79.352000000000004</v>
      </c>
      <c r="O86" s="60">
        <f t="shared" si="29"/>
        <v>82.526080000000007</v>
      </c>
      <c r="P86" s="33">
        <f>G86*(L86-N86)</f>
        <v>2829746.1803519996</v>
      </c>
      <c r="Q86" s="33">
        <f>(L86-N86)*H86</f>
        <v>2826958.1995199998</v>
      </c>
      <c r="R86" s="33">
        <f>(M86-O86)*I86</f>
        <v>2757492.6287999996</v>
      </c>
      <c r="S86" s="33">
        <f>(M86-O86)*J86</f>
        <v>2757492.6287999996</v>
      </c>
      <c r="T86" s="33">
        <f t="shared" si="31"/>
        <v>11171689.637471998</v>
      </c>
      <c r="U86" s="52"/>
      <c r="V86" s="52"/>
      <c r="W86" s="52"/>
      <c r="X86" s="95">
        <f>L86/'2022'!M86*100</f>
        <v>100</v>
      </c>
      <c r="Y86" s="95">
        <f>N86/'2022'!O86*100</f>
        <v>100</v>
      </c>
      <c r="Z86" s="95">
        <f t="shared" si="15"/>
        <v>100</v>
      </c>
      <c r="AA86" s="95">
        <f t="shared" si="16"/>
        <v>104</v>
      </c>
    </row>
    <row r="87" spans="1:27" s="3" customFormat="1" ht="25.5" customHeight="1">
      <c r="A87" s="38"/>
      <c r="B87" s="48"/>
      <c r="C87" s="49"/>
      <c r="D87" s="38"/>
      <c r="E87" s="13"/>
      <c r="F87" s="13"/>
      <c r="G87" s="32"/>
      <c r="H87" s="32"/>
      <c r="I87" s="32"/>
      <c r="J87" s="32"/>
      <c r="K87" s="32"/>
      <c r="L87" s="60"/>
      <c r="M87" s="60"/>
      <c r="N87" s="60"/>
      <c r="O87" s="60"/>
      <c r="P87" s="33"/>
      <c r="Q87" s="33"/>
      <c r="R87" s="33"/>
      <c r="S87" s="33"/>
      <c r="T87" s="33"/>
      <c r="U87" s="52"/>
      <c r="V87" s="52"/>
      <c r="W87" s="52"/>
      <c r="X87" s="95" t="e">
        <f>L87/'2022'!M87*100</f>
        <v>#DIV/0!</v>
      </c>
      <c r="Y87" s="95" t="e">
        <f>N87/'2022'!O87*100</f>
        <v>#DIV/0!</v>
      </c>
      <c r="Z87" s="95" t="e">
        <f t="shared" si="15"/>
        <v>#DIV/0!</v>
      </c>
      <c r="AA87" s="95" t="e">
        <f t="shared" si="16"/>
        <v>#DIV/0!</v>
      </c>
    </row>
    <row r="88" spans="1:27" s="3" customFormat="1" ht="66" customHeight="1">
      <c r="A88" s="38">
        <v>2925003747</v>
      </c>
      <c r="B88" s="48" t="s">
        <v>405</v>
      </c>
      <c r="C88" s="49" t="s">
        <v>406</v>
      </c>
      <c r="D88" s="38"/>
      <c r="E88" s="13" t="s">
        <v>270</v>
      </c>
      <c r="F88" s="13"/>
      <c r="G88" s="36">
        <v>413778.25</v>
      </c>
      <c r="H88" s="36">
        <v>413778.25</v>
      </c>
      <c r="I88" s="36">
        <v>0</v>
      </c>
      <c r="J88" s="36">
        <v>0</v>
      </c>
      <c r="K88" s="32">
        <f t="shared" si="28"/>
        <v>827556.5</v>
      </c>
      <c r="L88" s="60">
        <f>'2022'!M88</f>
        <v>27.754128699999999</v>
      </c>
      <c r="M88" s="60">
        <v>28.654669148</v>
      </c>
      <c r="N88" s="103">
        <f>'2022'!O88</f>
        <v>27.544504</v>
      </c>
      <c r="O88" s="60">
        <f t="shared" si="29"/>
        <v>28.64628416</v>
      </c>
      <c r="P88" s="33">
        <f>G88*(L88-N88)</f>
        <v>86738.141522774633</v>
      </c>
      <c r="Q88" s="33">
        <f>(L88-N88)*H88</f>
        <v>86738.141522774633</v>
      </c>
      <c r="R88" s="33">
        <f>(M88-O88)*I88</f>
        <v>0</v>
      </c>
      <c r="S88" s="33">
        <f>(M88-O88)*J88</f>
        <v>0</v>
      </c>
      <c r="T88" s="33">
        <f t="shared" ref="T88" si="33">P88+Q88+R88+S88</f>
        <v>173476.28304554927</v>
      </c>
      <c r="U88" s="33"/>
      <c r="V88" s="52"/>
      <c r="W88" s="52"/>
      <c r="X88" s="95">
        <f>L88/'2022'!M88*100</f>
        <v>100</v>
      </c>
      <c r="Y88" s="95">
        <f>N88/'2022'!O88*100</f>
        <v>100</v>
      </c>
      <c r="Z88" s="95">
        <f t="shared" si="15"/>
        <v>103.24470804950904</v>
      </c>
      <c r="AA88" s="95">
        <f t="shared" si="16"/>
        <v>104</v>
      </c>
    </row>
    <row r="89" spans="1:27" s="3" customFormat="1" ht="15" customHeight="1">
      <c r="A89" s="38"/>
      <c r="B89" s="48"/>
      <c r="C89" s="49"/>
      <c r="D89" s="38"/>
      <c r="E89" s="13"/>
      <c r="F89" s="13"/>
      <c r="G89" s="32"/>
      <c r="H89" s="32"/>
      <c r="I89" s="32"/>
      <c r="J89" s="32"/>
      <c r="K89" s="32"/>
      <c r="L89" s="60"/>
      <c r="M89" s="60"/>
      <c r="N89" s="60"/>
      <c r="O89" s="60"/>
      <c r="P89" s="33"/>
      <c r="Q89" s="33"/>
      <c r="R89" s="33"/>
      <c r="S89" s="33"/>
      <c r="T89" s="33"/>
      <c r="U89" s="52"/>
      <c r="V89" s="52"/>
      <c r="W89" s="52"/>
      <c r="X89" s="95" t="e">
        <f>L89/'2022'!M89*100</f>
        <v>#DIV/0!</v>
      </c>
      <c r="Y89" s="95" t="e">
        <f>N89/'2022'!O89*100</f>
        <v>#DIV/0!</v>
      </c>
      <c r="Z89" s="95" t="e">
        <f t="shared" si="15"/>
        <v>#DIV/0!</v>
      </c>
      <c r="AA89" s="95" t="e">
        <f t="shared" si="16"/>
        <v>#DIV/0!</v>
      </c>
    </row>
    <row r="90" spans="1:27" s="3" customFormat="1" ht="91.5" customHeight="1">
      <c r="A90" s="38" t="s">
        <v>111</v>
      </c>
      <c r="B90" s="48" t="s">
        <v>112</v>
      </c>
      <c r="C90" s="49" t="s">
        <v>110</v>
      </c>
      <c r="D90" s="38" t="s">
        <v>339</v>
      </c>
      <c r="E90" s="13" t="s">
        <v>270</v>
      </c>
      <c r="F90" s="13"/>
      <c r="G90" s="32">
        <v>999.56600000000003</v>
      </c>
      <c r="H90" s="32">
        <v>957.02400000000011</v>
      </c>
      <c r="I90" s="32">
        <v>1071.7529999999999</v>
      </c>
      <c r="J90" s="32">
        <v>1001.775</v>
      </c>
      <c r="K90" s="32">
        <f t="shared" si="28"/>
        <v>4030.1179999999999</v>
      </c>
      <c r="L90" s="60">
        <f>'2022'!M90</f>
        <v>284.09533540000001</v>
      </c>
      <c r="M90" s="60">
        <f>('2022'!L90+'2022'!M90)/2*1.04*2-L90</f>
        <v>306.82296223200007</v>
      </c>
      <c r="N90" s="60">
        <f>'2022'!O90</f>
        <v>84.13600000000001</v>
      </c>
      <c r="O90" s="60">
        <f t="shared" si="29"/>
        <v>87.501440000000017</v>
      </c>
      <c r="P90" s="33">
        <f t="shared" ref="P90:P95" si="34">G90*(L90-N90)</f>
        <v>199872.55304843638</v>
      </c>
      <c r="Q90" s="33">
        <f t="shared" ref="Q90:R95" si="35">(L90-N90)*H90</f>
        <v>191365.88300184961</v>
      </c>
      <c r="R90" s="33">
        <f t="shared" si="35"/>
        <v>235058.49941671276</v>
      </c>
      <c r="S90" s="33">
        <f t="shared" ref="S90:S95" si="36">(M90-O90)*J90</f>
        <v>219710.81793396187</v>
      </c>
      <c r="T90" s="33">
        <f t="shared" si="31"/>
        <v>846007.75340096059</v>
      </c>
      <c r="U90" s="52"/>
      <c r="V90" s="52"/>
      <c r="W90" s="52"/>
      <c r="X90" s="95">
        <f>L90/'2022'!M90*100</f>
        <v>100</v>
      </c>
      <c r="Y90" s="95">
        <f>N90/'2022'!O90*100</f>
        <v>100</v>
      </c>
      <c r="Z90" s="95">
        <f t="shared" si="15"/>
        <v>108.00000000000003</v>
      </c>
      <c r="AA90" s="95">
        <f t="shared" si="16"/>
        <v>104</v>
      </c>
    </row>
    <row r="91" spans="1:27" s="3" customFormat="1" ht="54" customHeight="1">
      <c r="A91" s="38">
        <v>2918002171</v>
      </c>
      <c r="B91" s="48" t="s">
        <v>112</v>
      </c>
      <c r="C91" s="49" t="s">
        <v>110</v>
      </c>
      <c r="D91" s="38" t="s">
        <v>340</v>
      </c>
      <c r="E91" s="13" t="s">
        <v>270</v>
      </c>
      <c r="F91" s="13"/>
      <c r="G91" s="32">
        <v>176.625</v>
      </c>
      <c r="H91" s="32">
        <v>174.60300000000001</v>
      </c>
      <c r="I91" s="32">
        <v>187.87200000000001</v>
      </c>
      <c r="J91" s="32">
        <v>185.523</v>
      </c>
      <c r="K91" s="32">
        <f t="shared" si="28"/>
        <v>724.62300000000005</v>
      </c>
      <c r="L91" s="60">
        <f>'2022'!M91</f>
        <v>284.09533540000001</v>
      </c>
      <c r="M91" s="60">
        <f>('2022'!L91+'2022'!M91)/2*1.04*2-L91</f>
        <v>306.82296223200007</v>
      </c>
      <c r="N91" s="60">
        <f>'2022'!O91</f>
        <v>77.019280000000009</v>
      </c>
      <c r="O91" s="60">
        <f t="shared" si="29"/>
        <v>80.10005120000001</v>
      </c>
      <c r="P91" s="33">
        <f t="shared" si="34"/>
        <v>36574.808285024999</v>
      </c>
      <c r="Q91" s="33">
        <f t="shared" si="35"/>
        <v>36156.1005010062</v>
      </c>
      <c r="R91" s="33">
        <f t="shared" si="35"/>
        <v>42594.88674140392</v>
      </c>
      <c r="S91" s="33">
        <f t="shared" si="36"/>
        <v>42062.31462338975</v>
      </c>
      <c r="T91" s="33">
        <f t="shared" si="31"/>
        <v>157388.11015082485</v>
      </c>
      <c r="U91" s="52"/>
      <c r="V91" s="52"/>
      <c r="W91" s="52"/>
      <c r="X91" s="95">
        <f>L91/'2022'!M91*100</f>
        <v>100</v>
      </c>
      <c r="Y91" s="95">
        <f>N91/'2022'!O91*100</f>
        <v>100</v>
      </c>
      <c r="Z91" s="95">
        <f t="shared" si="15"/>
        <v>108.00000000000003</v>
      </c>
      <c r="AA91" s="95">
        <f t="shared" si="16"/>
        <v>104</v>
      </c>
    </row>
    <row r="92" spans="1:27" s="3" customFormat="1" ht="54" customHeight="1">
      <c r="A92" s="38" t="s">
        <v>111</v>
      </c>
      <c r="B92" s="48" t="s">
        <v>112</v>
      </c>
      <c r="C92" s="49" t="s">
        <v>110</v>
      </c>
      <c r="D92" s="38" t="s">
        <v>341</v>
      </c>
      <c r="E92" s="13" t="s">
        <v>270</v>
      </c>
      <c r="F92" s="13"/>
      <c r="G92" s="32">
        <v>610.34699999999998</v>
      </c>
      <c r="H92" s="32">
        <v>597.375</v>
      </c>
      <c r="I92" s="32">
        <v>656.96100000000001</v>
      </c>
      <c r="J92" s="32">
        <v>647.65599999999995</v>
      </c>
      <c r="K92" s="32">
        <f t="shared" si="28"/>
        <v>2512.3389999999999</v>
      </c>
      <c r="L92" s="60">
        <f>'2022'!M92</f>
        <v>284.09533540000001</v>
      </c>
      <c r="M92" s="60">
        <f>('2022'!L92+'2022'!M92)/2*1.04*2-L92</f>
        <v>306.82296223200007</v>
      </c>
      <c r="N92" s="60">
        <f>'2022'!O92</f>
        <v>23.7224</v>
      </c>
      <c r="O92" s="60">
        <f t="shared" si="29"/>
        <v>24.671296000000002</v>
      </c>
      <c r="P92" s="33">
        <f t="shared" si="34"/>
        <v>158917.84000258381</v>
      </c>
      <c r="Q92" s="33">
        <f t="shared" si="35"/>
        <v>155540.28228457502</v>
      </c>
      <c r="R92" s="33">
        <f t="shared" si="35"/>
        <v>185362.640799441</v>
      </c>
      <c r="S92" s="33">
        <f t="shared" si="36"/>
        <v>182737.21954515224</v>
      </c>
      <c r="T92" s="33">
        <f t="shared" si="31"/>
        <v>682557.98263175215</v>
      </c>
      <c r="U92" s="52"/>
      <c r="V92" s="52"/>
      <c r="W92" s="52"/>
      <c r="X92" s="95">
        <f>L92/'2022'!M92*100</f>
        <v>100</v>
      </c>
      <c r="Y92" s="95">
        <f>N92/'2022'!O92*100</f>
        <v>100</v>
      </c>
      <c r="Z92" s="95">
        <f t="shared" si="15"/>
        <v>108.00000000000003</v>
      </c>
      <c r="AA92" s="95">
        <f t="shared" si="16"/>
        <v>104</v>
      </c>
    </row>
    <row r="93" spans="1:27" s="3" customFormat="1" ht="54" customHeight="1">
      <c r="A93" s="38" t="s">
        <v>55</v>
      </c>
      <c r="B93" s="48" t="s">
        <v>56</v>
      </c>
      <c r="C93" s="49" t="s">
        <v>110</v>
      </c>
      <c r="D93" s="38" t="s">
        <v>113</v>
      </c>
      <c r="E93" s="13" t="s">
        <v>270</v>
      </c>
      <c r="F93" s="13"/>
      <c r="G93" s="32">
        <v>3841.7190000000001</v>
      </c>
      <c r="H93" s="32">
        <v>2831.8089999999997</v>
      </c>
      <c r="I93" s="32">
        <v>4269.125</v>
      </c>
      <c r="J93" s="32">
        <v>4161.1009999999997</v>
      </c>
      <c r="K93" s="32">
        <f t="shared" si="28"/>
        <v>15103.754000000001</v>
      </c>
      <c r="L93" s="60">
        <f>'2022'!M93</f>
        <v>46.546941699999998</v>
      </c>
      <c r="M93" s="60">
        <f>('2022'!L93+'2022'!M93)/2*1.04*2-L93</f>
        <v>50.270697035999994</v>
      </c>
      <c r="N93" s="60">
        <f>'2022'!O93</f>
        <v>43.336800000000004</v>
      </c>
      <c r="O93" s="60">
        <f t="shared" si="29"/>
        <v>45.070272000000003</v>
      </c>
      <c r="P93" s="33">
        <f t="shared" si="34"/>
        <v>12332.462361582278</v>
      </c>
      <c r="Q93" s="33">
        <f t="shared" si="35"/>
        <v>9090.5081573352818</v>
      </c>
      <c r="R93" s="33">
        <f t="shared" si="35"/>
        <v>22201.264531813464</v>
      </c>
      <c r="S93" s="33">
        <f t="shared" si="36"/>
        <v>21639.4938177246</v>
      </c>
      <c r="T93" s="33">
        <f t="shared" si="31"/>
        <v>65263.728868455619</v>
      </c>
      <c r="U93" s="52"/>
      <c r="V93" s="52"/>
      <c r="W93" s="52"/>
      <c r="X93" s="95">
        <f>L93/'2022'!M93*100</f>
        <v>100</v>
      </c>
      <c r="Y93" s="95">
        <f>N93/'2022'!O93*100</f>
        <v>100</v>
      </c>
      <c r="Z93" s="95">
        <f t="shared" si="15"/>
        <v>107.99999999999999</v>
      </c>
      <c r="AA93" s="95">
        <f t="shared" si="16"/>
        <v>104</v>
      </c>
    </row>
    <row r="94" spans="1:27" s="3" customFormat="1" ht="54" customHeight="1">
      <c r="A94" s="38" t="s">
        <v>114</v>
      </c>
      <c r="B94" s="48" t="s">
        <v>115</v>
      </c>
      <c r="C94" s="49" t="s">
        <v>110</v>
      </c>
      <c r="D94" s="38" t="s">
        <v>113</v>
      </c>
      <c r="E94" s="13" t="s">
        <v>270</v>
      </c>
      <c r="F94" s="13"/>
      <c r="G94" s="32">
        <v>95875.366999999998</v>
      </c>
      <c r="H94" s="32">
        <v>89847.9</v>
      </c>
      <c r="I94" s="32">
        <v>97956.482000000004</v>
      </c>
      <c r="J94" s="32">
        <v>98174.445999999996</v>
      </c>
      <c r="K94" s="32">
        <f t="shared" si="28"/>
        <v>381854.19500000001</v>
      </c>
      <c r="L94" s="60">
        <f>'2022'!M94</f>
        <v>86.716259499999978</v>
      </c>
      <c r="M94" s="60">
        <f>('2022'!L94+'2022'!M94)/2*1.04*2-L94</f>
        <v>90.128730380000007</v>
      </c>
      <c r="N94" s="60">
        <f>'2022'!O94</f>
        <v>51.996048000000002</v>
      </c>
      <c r="O94" s="60">
        <f t="shared" si="29"/>
        <v>54.075889920000002</v>
      </c>
      <c r="P94" s="33">
        <f t="shared" si="34"/>
        <v>3328813.0198801183</v>
      </c>
      <c r="Q94" s="33">
        <f t="shared" si="35"/>
        <v>3119538.0908308476</v>
      </c>
      <c r="R94" s="33">
        <f t="shared" si="35"/>
        <v>3531609.4175688624</v>
      </c>
      <c r="S94" s="33">
        <f t="shared" si="36"/>
        <v>3539467.6388868857</v>
      </c>
      <c r="T94" s="33">
        <f t="shared" si="31"/>
        <v>13519428.167166714</v>
      </c>
      <c r="U94" s="52"/>
      <c r="V94" s="52"/>
      <c r="W94" s="52"/>
      <c r="X94" s="95">
        <f>L94/'2022'!M94*100</f>
        <v>100</v>
      </c>
      <c r="Y94" s="95">
        <f>N94/'2022'!O94*100</f>
        <v>100</v>
      </c>
      <c r="Z94" s="95">
        <f t="shared" si="15"/>
        <v>103.93521457184167</v>
      </c>
      <c r="AA94" s="95">
        <f t="shared" si="16"/>
        <v>104</v>
      </c>
    </row>
    <row r="95" spans="1:27" s="3" customFormat="1" ht="48" customHeight="1">
      <c r="A95" s="38">
        <v>2918011257</v>
      </c>
      <c r="B95" s="48" t="s">
        <v>318</v>
      </c>
      <c r="C95" s="49" t="s">
        <v>110</v>
      </c>
      <c r="D95" s="38" t="s">
        <v>319</v>
      </c>
      <c r="E95" s="13" t="s">
        <v>270</v>
      </c>
      <c r="F95" s="13" t="s">
        <v>320</v>
      </c>
      <c r="G95" s="32">
        <v>3416</v>
      </c>
      <c r="H95" s="32">
        <v>3447.3609999999999</v>
      </c>
      <c r="I95" s="32">
        <v>3394.25</v>
      </c>
      <c r="J95" s="32">
        <v>2392.0280000000002</v>
      </c>
      <c r="K95" s="32">
        <f t="shared" si="28"/>
        <v>12649.639000000001</v>
      </c>
      <c r="L95" s="60">
        <f>'2022'!M95</f>
        <v>98.41</v>
      </c>
      <c r="M95" s="60">
        <f>('2022'!L95+'2022'!M95)/2*1.04*2-L95</f>
        <v>102.35159999999999</v>
      </c>
      <c r="N95" s="60">
        <f>'2022'!O95</f>
        <v>43.97</v>
      </c>
      <c r="O95" s="60">
        <f t="shared" si="29"/>
        <v>45.7288</v>
      </c>
      <c r="P95" s="33">
        <f t="shared" si="34"/>
        <v>185967.03999999998</v>
      </c>
      <c r="Q95" s="33">
        <f t="shared" si="35"/>
        <v>187674.33283999999</v>
      </c>
      <c r="R95" s="33">
        <f t="shared" si="35"/>
        <v>192191.93889999998</v>
      </c>
      <c r="S95" s="33">
        <f t="shared" si="36"/>
        <v>135443.32303840001</v>
      </c>
      <c r="T95" s="33">
        <f t="shared" si="31"/>
        <v>701276.63477839995</v>
      </c>
      <c r="U95" s="52"/>
      <c r="V95" s="52"/>
      <c r="W95" s="52"/>
      <c r="X95" s="95">
        <f>L95/'2022'!M95*100</f>
        <v>100</v>
      </c>
      <c r="Y95" s="95">
        <f>N95/'2022'!O95*100</f>
        <v>100</v>
      </c>
      <c r="Z95" s="95">
        <f t="shared" si="15"/>
        <v>104.00528401585206</v>
      </c>
      <c r="AA95" s="95">
        <f t="shared" si="16"/>
        <v>104</v>
      </c>
    </row>
    <row r="96" spans="1:27" s="3" customFormat="1" ht="10.5" customHeight="1">
      <c r="A96" s="38"/>
      <c r="B96" s="48"/>
      <c r="C96" s="49"/>
      <c r="D96" s="38"/>
      <c r="E96" s="13"/>
      <c r="F96" s="13"/>
      <c r="G96" s="32"/>
      <c r="H96" s="32"/>
      <c r="I96" s="32"/>
      <c r="J96" s="32"/>
      <c r="K96" s="32"/>
      <c r="L96" s="60"/>
      <c r="M96" s="60"/>
      <c r="N96" s="60"/>
      <c r="O96" s="60"/>
      <c r="P96" s="33"/>
      <c r="Q96" s="33"/>
      <c r="R96" s="33"/>
      <c r="S96" s="33"/>
      <c r="T96" s="33"/>
      <c r="U96" s="52"/>
      <c r="V96" s="52"/>
      <c r="W96" s="52"/>
      <c r="X96" s="95" t="e">
        <f>L96/'2022'!M96*100</f>
        <v>#DIV/0!</v>
      </c>
      <c r="Y96" s="95" t="e">
        <f>N96/'2022'!O96*100</f>
        <v>#DIV/0!</v>
      </c>
      <c r="Z96" s="95" t="e">
        <f t="shared" si="15"/>
        <v>#DIV/0!</v>
      </c>
      <c r="AA96" s="95" t="e">
        <f t="shared" si="16"/>
        <v>#DIV/0!</v>
      </c>
    </row>
    <row r="97" spans="1:27" s="3" customFormat="1" ht="45.75" customHeight="1">
      <c r="A97" s="38" t="s">
        <v>55</v>
      </c>
      <c r="B97" s="48" t="s">
        <v>56</v>
      </c>
      <c r="C97" s="49" t="s">
        <v>116</v>
      </c>
      <c r="D97" s="38" t="s">
        <v>117</v>
      </c>
      <c r="E97" s="13" t="s">
        <v>270</v>
      </c>
      <c r="F97" s="13"/>
      <c r="G97" s="32">
        <v>8378.3169999999991</v>
      </c>
      <c r="H97" s="32">
        <v>8909.42</v>
      </c>
      <c r="I97" s="32">
        <v>9133.5229999999992</v>
      </c>
      <c r="J97" s="32">
        <v>8804.4410000000007</v>
      </c>
      <c r="K97" s="32">
        <f t="shared" si="28"/>
        <v>35225.701000000001</v>
      </c>
      <c r="L97" s="60">
        <f>'2022'!M97</f>
        <v>46.55</v>
      </c>
      <c r="M97" s="60">
        <f>('2022'!L97+'2022'!M97)/2*1.04*2-L97</f>
        <v>50.274000000000001</v>
      </c>
      <c r="N97" s="60">
        <f>'2022'!O97</f>
        <v>43.336800000000004</v>
      </c>
      <c r="O97" s="60">
        <f t="shared" si="29"/>
        <v>45.070272000000003</v>
      </c>
      <c r="P97" s="33">
        <f t="shared" ref="P97:P106" si="37">G97*(L97-N97)</f>
        <v>26921.20818439994</v>
      </c>
      <c r="Q97" s="33">
        <f t="shared" ref="Q97:Q106" si="38">(L97-N97)*H97</f>
        <v>28627.748343999941</v>
      </c>
      <c r="R97" s="33">
        <f t="shared" ref="R97:R106" si="39">(M97-O97)*I97</f>
        <v>47528.369373743975</v>
      </c>
      <c r="S97" s="33">
        <f t="shared" ref="S97:S106" si="40">(M97-O97)*J97</f>
        <v>45815.916156047984</v>
      </c>
      <c r="T97" s="33">
        <f t="shared" si="31"/>
        <v>148893.24205819186</v>
      </c>
      <c r="U97" s="52"/>
      <c r="V97" s="52"/>
      <c r="W97" s="52"/>
      <c r="X97" s="95">
        <f>L97/'2022'!M97*100</f>
        <v>100</v>
      </c>
      <c r="Y97" s="95">
        <f>N97/'2022'!O97*100</f>
        <v>100</v>
      </c>
      <c r="Z97" s="95">
        <f t="shared" si="15"/>
        <v>108</v>
      </c>
      <c r="AA97" s="95">
        <f t="shared" si="16"/>
        <v>104</v>
      </c>
    </row>
    <row r="98" spans="1:27" s="3" customFormat="1" ht="45.75" customHeight="1">
      <c r="A98" s="38" t="s">
        <v>119</v>
      </c>
      <c r="B98" s="48" t="s">
        <v>120</v>
      </c>
      <c r="C98" s="49" t="s">
        <v>116</v>
      </c>
      <c r="D98" s="38" t="s">
        <v>118</v>
      </c>
      <c r="E98" s="13" t="s">
        <v>270</v>
      </c>
      <c r="F98" s="13"/>
      <c r="G98" s="32">
        <v>123931.12400000001</v>
      </c>
      <c r="H98" s="32">
        <v>124007.5</v>
      </c>
      <c r="I98" s="32">
        <v>123598.51300000001</v>
      </c>
      <c r="J98" s="32">
        <v>124626.57399999999</v>
      </c>
      <c r="K98" s="32">
        <f t="shared" si="28"/>
        <v>496163.71100000001</v>
      </c>
      <c r="L98" s="60">
        <f>'2022'!M98</f>
        <v>62.211926824360617</v>
      </c>
      <c r="M98" s="60">
        <f>('2022'!L98+'2022'!M98)/2*1.04*2-L98</f>
        <v>67.188880970309484</v>
      </c>
      <c r="N98" s="60">
        <f>'2022'!O98</f>
        <v>35.703200000000002</v>
      </c>
      <c r="O98" s="60">
        <f t="shared" si="29"/>
        <v>37.131328000000003</v>
      </c>
      <c r="P98" s="33">
        <f t="shared" si="37"/>
        <v>3285256.3111519618</v>
      </c>
      <c r="Q98" s="33">
        <f t="shared" si="38"/>
        <v>3287280.9416718991</v>
      </c>
      <c r="R98" s="33">
        <f t="shared" si="39"/>
        <v>3715068.8515489851</v>
      </c>
      <c r="S98" s="33">
        <f t="shared" si="40"/>
        <v>3745969.8495131941</v>
      </c>
      <c r="T98" s="33">
        <f t="shared" si="31"/>
        <v>14033575.95388604</v>
      </c>
      <c r="U98" s="52"/>
      <c r="V98" s="52"/>
      <c r="W98" s="52"/>
      <c r="X98" s="95">
        <f>L98/'2022'!M98*100</f>
        <v>100</v>
      </c>
      <c r="Y98" s="95">
        <f>N98/'2022'!O98*100</f>
        <v>100</v>
      </c>
      <c r="Z98" s="95">
        <f t="shared" si="15"/>
        <v>108.00000000000003</v>
      </c>
      <c r="AA98" s="95">
        <f t="shared" si="16"/>
        <v>104</v>
      </c>
    </row>
    <row r="99" spans="1:27" s="3" customFormat="1" ht="45.75" customHeight="1">
      <c r="A99" s="38" t="s">
        <v>121</v>
      </c>
      <c r="B99" s="48" t="s">
        <v>122</v>
      </c>
      <c r="C99" s="49" t="s">
        <v>116</v>
      </c>
      <c r="D99" s="38" t="s">
        <v>342</v>
      </c>
      <c r="E99" s="13" t="s">
        <v>270</v>
      </c>
      <c r="F99" s="13"/>
      <c r="G99" s="32">
        <v>3888.6109999999999</v>
      </c>
      <c r="H99" s="32">
        <v>3974.5540000000001</v>
      </c>
      <c r="I99" s="32">
        <v>3924.0070000000001</v>
      </c>
      <c r="J99" s="32">
        <v>3919.9180000000001</v>
      </c>
      <c r="K99" s="32">
        <f t="shared" si="28"/>
        <v>15707.09</v>
      </c>
      <c r="L99" s="60">
        <f>'2022'!M99</f>
        <v>113.62</v>
      </c>
      <c r="M99" s="60">
        <f>('2022'!L99+'2022'!M99)/2*1.04*2-L99</f>
        <v>122.70960000000002</v>
      </c>
      <c r="N99" s="60">
        <f>'2022'!O99</f>
        <v>38.501840000000001</v>
      </c>
      <c r="O99" s="60">
        <f t="shared" si="29"/>
        <v>40.041913600000001</v>
      </c>
      <c r="P99" s="33">
        <f t="shared" si="37"/>
        <v>292105.30327576003</v>
      </c>
      <c r="Q99" s="33">
        <f t="shared" si="38"/>
        <v>298561.18330064003</v>
      </c>
      <c r="R99" s="33">
        <f t="shared" si="39"/>
        <v>324388.58010740491</v>
      </c>
      <c r="S99" s="33">
        <f t="shared" si="40"/>
        <v>324050.55193771533</v>
      </c>
      <c r="T99" s="33">
        <f t="shared" si="31"/>
        <v>1239105.6186215202</v>
      </c>
      <c r="U99" s="52"/>
      <c r="V99" s="52"/>
      <c r="W99" s="52"/>
      <c r="X99" s="95">
        <f>L99/'2022'!M99*100</f>
        <v>100</v>
      </c>
      <c r="Y99" s="95">
        <f>N99/'2022'!O99*100</f>
        <v>100</v>
      </c>
      <c r="Z99" s="95">
        <f t="shared" si="15"/>
        <v>108</v>
      </c>
      <c r="AA99" s="95">
        <f t="shared" si="16"/>
        <v>104</v>
      </c>
    </row>
    <row r="100" spans="1:27" s="3" customFormat="1" ht="45.75" customHeight="1">
      <c r="A100" s="38" t="s">
        <v>121</v>
      </c>
      <c r="B100" s="48" t="s">
        <v>122</v>
      </c>
      <c r="C100" s="49" t="s">
        <v>116</v>
      </c>
      <c r="D100" s="38" t="s">
        <v>343</v>
      </c>
      <c r="E100" s="13" t="s">
        <v>270</v>
      </c>
      <c r="F100" s="13"/>
      <c r="G100" s="32">
        <v>3068.5539999999996</v>
      </c>
      <c r="H100" s="32">
        <v>3322.558</v>
      </c>
      <c r="I100" s="32">
        <v>3033.0540000000001</v>
      </c>
      <c r="J100" s="32">
        <v>3025.0509999999999</v>
      </c>
      <c r="K100" s="32">
        <f t="shared" si="28"/>
        <v>12449.216999999999</v>
      </c>
      <c r="L100" s="60">
        <f>'2022'!M100</f>
        <v>51.506839999999997</v>
      </c>
      <c r="M100" s="60">
        <f>('2022'!L100+'2022'!M100)/2*1.04*2-L100</f>
        <v>51.751473600000011</v>
      </c>
      <c r="N100" s="60">
        <f>'2022'!O100</f>
        <v>38.501840000000001</v>
      </c>
      <c r="O100" s="60">
        <f t="shared" si="29"/>
        <v>40.041913600000001</v>
      </c>
      <c r="P100" s="33">
        <f t="shared" si="37"/>
        <v>39906.544769999979</v>
      </c>
      <c r="Q100" s="33">
        <f t="shared" si="38"/>
        <v>43209.866789999985</v>
      </c>
      <c r="R100" s="33">
        <f t="shared" si="39"/>
        <v>35515.727796240033</v>
      </c>
      <c r="S100" s="33">
        <f t="shared" si="40"/>
        <v>35422.016187560032</v>
      </c>
      <c r="T100" s="33">
        <f t="shared" si="31"/>
        <v>154054.15554380004</v>
      </c>
      <c r="U100" s="52"/>
      <c r="V100" s="52"/>
      <c r="W100" s="52"/>
      <c r="X100" s="95">
        <f>L100/'2022'!M100*100</f>
        <v>100</v>
      </c>
      <c r="Y100" s="95">
        <f>N100/'2022'!O100*100</f>
        <v>100</v>
      </c>
      <c r="Z100" s="95">
        <f t="shared" ref="Z100:Z163" si="41">M100/L100*100</f>
        <v>100.47495361781078</v>
      </c>
      <c r="AA100" s="95">
        <f t="shared" ref="AA100:AA163" si="42">O100/N100*100</f>
        <v>104</v>
      </c>
    </row>
    <row r="101" spans="1:27" s="3" customFormat="1" ht="45.75" customHeight="1">
      <c r="A101" s="38" t="s">
        <v>123</v>
      </c>
      <c r="B101" s="48" t="s">
        <v>124</v>
      </c>
      <c r="C101" s="49" t="s">
        <v>116</v>
      </c>
      <c r="D101" s="38" t="s">
        <v>344</v>
      </c>
      <c r="E101" s="13" t="s">
        <v>270</v>
      </c>
      <c r="F101" s="13"/>
      <c r="G101" s="32">
        <v>4666.4879999999994</v>
      </c>
      <c r="H101" s="32">
        <v>4591.45</v>
      </c>
      <c r="I101" s="32">
        <v>4801.3530000000001</v>
      </c>
      <c r="J101" s="32">
        <v>4711.5280000000002</v>
      </c>
      <c r="K101" s="32">
        <f t="shared" si="28"/>
        <v>18770.818999999996</v>
      </c>
      <c r="L101" s="60">
        <f>'2022'!M101</f>
        <v>109.87</v>
      </c>
      <c r="M101" s="60">
        <f>('2022'!L101+'2022'!M101)/2*1.04*2-L101</f>
        <v>118.65960000000001</v>
      </c>
      <c r="N101" s="60">
        <f>'2022'!O101</f>
        <v>42.848000000000006</v>
      </c>
      <c r="O101" s="60">
        <f t="shared" si="29"/>
        <v>44.561920000000008</v>
      </c>
      <c r="P101" s="33">
        <f t="shared" si="37"/>
        <v>312757.35873599991</v>
      </c>
      <c r="Q101" s="33">
        <f t="shared" si="38"/>
        <v>307728.16189999995</v>
      </c>
      <c r="R101" s="33">
        <f t="shared" si="39"/>
        <v>355769.11816104001</v>
      </c>
      <c r="S101" s="33">
        <f t="shared" si="40"/>
        <v>349113.29405503999</v>
      </c>
      <c r="T101" s="33">
        <f t="shared" si="31"/>
        <v>1325367.9328520799</v>
      </c>
      <c r="U101" s="52"/>
      <c r="V101" s="52"/>
      <c r="W101" s="52"/>
      <c r="X101" s="95">
        <f>L101/'2022'!M101*100</f>
        <v>100</v>
      </c>
      <c r="Y101" s="95">
        <f>N101/'2022'!O101*100</f>
        <v>100</v>
      </c>
      <c r="Z101" s="95">
        <f t="shared" si="41"/>
        <v>108</v>
      </c>
      <c r="AA101" s="95">
        <f t="shared" si="42"/>
        <v>104</v>
      </c>
    </row>
    <row r="102" spans="1:27" s="3" customFormat="1" ht="45.75" customHeight="1">
      <c r="A102" s="38" t="s">
        <v>123</v>
      </c>
      <c r="B102" s="48" t="s">
        <v>124</v>
      </c>
      <c r="C102" s="49" t="s">
        <v>116</v>
      </c>
      <c r="D102" s="38" t="s">
        <v>345</v>
      </c>
      <c r="E102" s="13" t="s">
        <v>270</v>
      </c>
      <c r="F102" s="13"/>
      <c r="G102" s="32">
        <v>501.1</v>
      </c>
      <c r="H102" s="32">
        <v>547.52</v>
      </c>
      <c r="I102" s="32">
        <v>609.92100000000005</v>
      </c>
      <c r="J102" s="32">
        <v>616</v>
      </c>
      <c r="K102" s="32">
        <f t="shared" si="28"/>
        <v>2274.5410000000002</v>
      </c>
      <c r="L102" s="60">
        <f>'2022'!M102</f>
        <v>109.87</v>
      </c>
      <c r="M102" s="60">
        <f>('2022'!L102+'2022'!M102)/2*1.04*2-L102</f>
        <v>118.65960000000001</v>
      </c>
      <c r="N102" s="60">
        <f>'2022'!O102</f>
        <v>42.848000000000006</v>
      </c>
      <c r="O102" s="60">
        <f t="shared" si="29"/>
        <v>44.561920000000008</v>
      </c>
      <c r="P102" s="33">
        <f t="shared" si="37"/>
        <v>33584.724199999997</v>
      </c>
      <c r="Q102" s="33">
        <f t="shared" si="38"/>
        <v>36695.885439999991</v>
      </c>
      <c r="R102" s="33">
        <f t="shared" si="39"/>
        <v>45193.731083279999</v>
      </c>
      <c r="S102" s="33">
        <f t="shared" si="40"/>
        <v>45644.170879999998</v>
      </c>
      <c r="T102" s="33">
        <f t="shared" si="31"/>
        <v>161118.51160327997</v>
      </c>
      <c r="U102" s="52"/>
      <c r="V102" s="52"/>
      <c r="W102" s="52"/>
      <c r="X102" s="95">
        <f>L102/'2022'!M102*100</f>
        <v>100</v>
      </c>
      <c r="Y102" s="95">
        <f>N102/'2022'!O102*100</f>
        <v>100</v>
      </c>
      <c r="Z102" s="95">
        <f t="shared" si="41"/>
        <v>108</v>
      </c>
      <c r="AA102" s="95">
        <f t="shared" si="42"/>
        <v>104</v>
      </c>
    </row>
    <row r="103" spans="1:27" s="3" customFormat="1" ht="45.75" customHeight="1">
      <c r="A103" s="38" t="s">
        <v>123</v>
      </c>
      <c r="B103" s="48" t="s">
        <v>124</v>
      </c>
      <c r="C103" s="49" t="s">
        <v>116</v>
      </c>
      <c r="D103" s="38" t="s">
        <v>346</v>
      </c>
      <c r="E103" s="13" t="s">
        <v>270</v>
      </c>
      <c r="F103" s="13"/>
      <c r="G103" s="32">
        <v>1401.346</v>
      </c>
      <c r="H103" s="32">
        <v>1426.5129999999999</v>
      </c>
      <c r="I103" s="32">
        <v>1472.059</v>
      </c>
      <c r="J103" s="32">
        <v>1430.7149999999999</v>
      </c>
      <c r="K103" s="32">
        <f t="shared" si="28"/>
        <v>5730.6329999999998</v>
      </c>
      <c r="L103" s="60">
        <f>'2022'!M103</f>
        <v>78.727130000000017</v>
      </c>
      <c r="M103" s="60">
        <f>('2022'!L103+'2022'!M103)/2*1.04*2-L103</f>
        <v>83.000285200000008</v>
      </c>
      <c r="N103" s="60">
        <f>'2022'!O103</f>
        <v>30.309032000000002</v>
      </c>
      <c r="O103" s="60">
        <f t="shared" si="29"/>
        <v>31.521393280000002</v>
      </c>
      <c r="P103" s="33">
        <f t="shared" si="37"/>
        <v>67850.50795990802</v>
      </c>
      <c r="Q103" s="33">
        <f t="shared" si="38"/>
        <v>69069.04623227402</v>
      </c>
      <c r="R103" s="33">
        <f t="shared" si="39"/>
        <v>75779.966160863289</v>
      </c>
      <c r="S103" s="33">
        <f t="shared" si="40"/>
        <v>73651.622853322813</v>
      </c>
      <c r="T103" s="33">
        <f t="shared" si="31"/>
        <v>286351.14320636814</v>
      </c>
      <c r="U103" s="52"/>
      <c r="V103" s="52"/>
      <c r="W103" s="52"/>
      <c r="X103" s="95">
        <f>L103/'2022'!M103*100</f>
        <v>100</v>
      </c>
      <c r="Y103" s="95">
        <f>N103/'2022'!O103*100</f>
        <v>100</v>
      </c>
      <c r="Z103" s="95">
        <f t="shared" si="41"/>
        <v>105.42780512893077</v>
      </c>
      <c r="AA103" s="95">
        <f t="shared" si="42"/>
        <v>104</v>
      </c>
    </row>
    <row r="104" spans="1:27" s="3" customFormat="1" ht="45.75" customHeight="1">
      <c r="A104" s="38" t="s">
        <v>123</v>
      </c>
      <c r="B104" s="48" t="s">
        <v>124</v>
      </c>
      <c r="C104" s="49" t="s">
        <v>116</v>
      </c>
      <c r="D104" s="38" t="s">
        <v>347</v>
      </c>
      <c r="E104" s="13" t="s">
        <v>270</v>
      </c>
      <c r="F104" s="13"/>
      <c r="G104" s="32">
        <v>1530.4459999999999</v>
      </c>
      <c r="H104" s="32">
        <v>1448.1759999999999</v>
      </c>
      <c r="I104" s="32">
        <v>1568.8630000000001</v>
      </c>
      <c r="J104" s="32">
        <v>1565.489</v>
      </c>
      <c r="K104" s="32">
        <f t="shared" si="28"/>
        <v>6112.9740000000002</v>
      </c>
      <c r="L104" s="60">
        <f>'2022'!M104</f>
        <v>95.127126666666626</v>
      </c>
      <c r="M104" s="60">
        <f>('2022'!L104+'2022'!M104)/2*1.04*2-L104</f>
        <v>101.32588506666666</v>
      </c>
      <c r="N104" s="60">
        <f>'2022'!O104</f>
        <v>81.452799999999996</v>
      </c>
      <c r="O104" s="60">
        <f t="shared" si="29"/>
        <v>84.710911999999993</v>
      </c>
      <c r="P104" s="33">
        <f t="shared" si="37"/>
        <v>20927.818549693275</v>
      </c>
      <c r="Q104" s="33">
        <f t="shared" si="38"/>
        <v>19802.831694826611</v>
      </c>
      <c r="R104" s="33">
        <f t="shared" si="39"/>
        <v>26066.616490289864</v>
      </c>
      <c r="S104" s="33">
        <f t="shared" si="40"/>
        <v>26010.557571162932</v>
      </c>
      <c r="T104" s="33">
        <f t="shared" si="31"/>
        <v>92807.824305972681</v>
      </c>
      <c r="U104" s="52"/>
      <c r="V104" s="52"/>
      <c r="W104" s="52"/>
      <c r="X104" s="95">
        <f>L104/'2022'!M104*100</f>
        <v>100</v>
      </c>
      <c r="Y104" s="95">
        <f>N104/'2022'!O104*100</f>
        <v>100</v>
      </c>
      <c r="Z104" s="95">
        <f t="shared" si="41"/>
        <v>106.5162889043427</v>
      </c>
      <c r="AA104" s="95">
        <f t="shared" si="42"/>
        <v>104</v>
      </c>
    </row>
    <row r="105" spans="1:27" s="3" customFormat="1" ht="45.75" customHeight="1">
      <c r="A105" s="38" t="s">
        <v>123</v>
      </c>
      <c r="B105" s="48" t="s">
        <v>124</v>
      </c>
      <c r="C105" s="49" t="s">
        <v>116</v>
      </c>
      <c r="D105" s="38" t="s">
        <v>348</v>
      </c>
      <c r="E105" s="13" t="s">
        <v>270</v>
      </c>
      <c r="F105" s="13" t="s">
        <v>327</v>
      </c>
      <c r="G105" s="32">
        <v>4024</v>
      </c>
      <c r="H105" s="32">
        <v>4024</v>
      </c>
      <c r="I105" s="32">
        <v>4024</v>
      </c>
      <c r="J105" s="32">
        <v>4024</v>
      </c>
      <c r="K105" s="32">
        <f t="shared" si="28"/>
        <v>16096</v>
      </c>
      <c r="L105" s="60">
        <f>'2022'!M105</f>
        <v>95.127126666666626</v>
      </c>
      <c r="M105" s="60">
        <f>('2022'!L105+'2022'!M105)/2*1.04*2-L105</f>
        <v>101.32588506666666</v>
      </c>
      <c r="N105" s="60">
        <f>'2022'!O105</f>
        <v>81.452799999999996</v>
      </c>
      <c r="O105" s="60">
        <f t="shared" si="29"/>
        <v>84.710911999999993</v>
      </c>
      <c r="P105" s="33">
        <f t="shared" si="37"/>
        <v>55025.490506666516</v>
      </c>
      <c r="Q105" s="33">
        <f t="shared" si="38"/>
        <v>55025.490506666516</v>
      </c>
      <c r="R105" s="33">
        <f t="shared" si="39"/>
        <v>66858.651620266653</v>
      </c>
      <c r="S105" s="33">
        <f t="shared" si="40"/>
        <v>66858.651620266653</v>
      </c>
      <c r="T105" s="33">
        <f t="shared" si="31"/>
        <v>243768.28425386635</v>
      </c>
      <c r="U105" s="52"/>
      <c r="V105" s="52"/>
      <c r="W105" s="52"/>
      <c r="X105" s="95">
        <f>L105/'2022'!M105*100</f>
        <v>100</v>
      </c>
      <c r="Y105" s="95">
        <f>N105/'2022'!O105*100</f>
        <v>100</v>
      </c>
      <c r="Z105" s="95">
        <f t="shared" si="41"/>
        <v>106.5162889043427</v>
      </c>
      <c r="AA105" s="95">
        <f t="shared" si="42"/>
        <v>104</v>
      </c>
    </row>
    <row r="106" spans="1:27" s="3" customFormat="1" ht="45.75" customHeight="1">
      <c r="A106" s="38" t="s">
        <v>123</v>
      </c>
      <c r="B106" s="48" t="s">
        <v>124</v>
      </c>
      <c r="C106" s="49" t="s">
        <v>116</v>
      </c>
      <c r="D106" s="38" t="s">
        <v>349</v>
      </c>
      <c r="E106" s="13" t="s">
        <v>270</v>
      </c>
      <c r="F106" s="13"/>
      <c r="G106" s="32">
        <v>1019.28</v>
      </c>
      <c r="H106" s="32">
        <v>1060.048</v>
      </c>
      <c r="I106" s="32">
        <v>1296.2360000000001</v>
      </c>
      <c r="J106" s="32">
        <v>906.67</v>
      </c>
      <c r="K106" s="32">
        <f t="shared" si="28"/>
        <v>4282.2340000000004</v>
      </c>
      <c r="L106" s="60">
        <f>'2022'!M106</f>
        <v>95.127126666666626</v>
      </c>
      <c r="M106" s="60">
        <f>('2022'!L106+'2022'!M106)/2*1.04*2-L106</f>
        <v>101.32588506666666</v>
      </c>
      <c r="N106" s="60">
        <f>'2022'!O106</f>
        <v>81.452799999999996</v>
      </c>
      <c r="O106" s="60">
        <f t="shared" si="29"/>
        <v>84.710911999999993</v>
      </c>
      <c r="P106" s="33">
        <f t="shared" si="37"/>
        <v>13937.967684799962</v>
      </c>
      <c r="Q106" s="33">
        <f t="shared" si="38"/>
        <v>14495.442634346628</v>
      </c>
      <c r="R106" s="33">
        <f t="shared" si="39"/>
        <v>21536.926228043732</v>
      </c>
      <c r="S106" s="33">
        <f t="shared" si="40"/>
        <v>15064.297630354664</v>
      </c>
      <c r="T106" s="33">
        <f t="shared" si="31"/>
        <v>65034.634177544984</v>
      </c>
      <c r="U106" s="52"/>
      <c r="V106" s="52"/>
      <c r="W106" s="52"/>
      <c r="X106" s="95">
        <f>L106/'2022'!M106*100</f>
        <v>100</v>
      </c>
      <c r="Y106" s="95">
        <f>N106/'2022'!O106*100</f>
        <v>100</v>
      </c>
      <c r="Z106" s="95">
        <f t="shared" si="41"/>
        <v>106.5162889043427</v>
      </c>
      <c r="AA106" s="95">
        <f t="shared" si="42"/>
        <v>104</v>
      </c>
    </row>
    <row r="107" spans="1:27" s="3" customFormat="1" ht="10.5" customHeight="1">
      <c r="A107" s="38"/>
      <c r="B107" s="48"/>
      <c r="C107" s="49"/>
      <c r="D107" s="38"/>
      <c r="E107" s="13"/>
      <c r="F107" s="13"/>
      <c r="G107" s="32"/>
      <c r="H107" s="32"/>
      <c r="I107" s="32"/>
      <c r="J107" s="32"/>
      <c r="K107" s="32"/>
      <c r="L107" s="60"/>
      <c r="M107" s="60"/>
      <c r="N107" s="60"/>
      <c r="O107" s="60"/>
      <c r="P107" s="33"/>
      <c r="Q107" s="33"/>
      <c r="R107" s="33"/>
      <c r="S107" s="33"/>
      <c r="T107" s="33"/>
      <c r="U107" s="52"/>
      <c r="V107" s="52"/>
      <c r="W107" s="52"/>
      <c r="X107" s="95" t="e">
        <f>L107/'2022'!M107*100</f>
        <v>#DIV/0!</v>
      </c>
      <c r="Y107" s="95" t="e">
        <f>N107/'2022'!O107*100</f>
        <v>#DIV/0!</v>
      </c>
      <c r="Z107" s="95" t="e">
        <f t="shared" si="41"/>
        <v>#DIV/0!</v>
      </c>
      <c r="AA107" s="95" t="e">
        <f t="shared" si="42"/>
        <v>#DIV/0!</v>
      </c>
    </row>
    <row r="108" spans="1:27" s="3" customFormat="1" ht="57" customHeight="1">
      <c r="A108" s="38" t="s">
        <v>127</v>
      </c>
      <c r="B108" s="48" t="s">
        <v>128</v>
      </c>
      <c r="C108" s="49" t="s">
        <v>125</v>
      </c>
      <c r="D108" s="38" t="s">
        <v>126</v>
      </c>
      <c r="E108" s="13" t="s">
        <v>270</v>
      </c>
      <c r="F108" s="13"/>
      <c r="G108" s="32">
        <v>635.91399999999999</v>
      </c>
      <c r="H108" s="32">
        <v>593.803</v>
      </c>
      <c r="I108" s="32">
        <v>686.99300000000005</v>
      </c>
      <c r="J108" s="32">
        <v>633.85</v>
      </c>
      <c r="K108" s="32">
        <f t="shared" si="28"/>
        <v>2550.56</v>
      </c>
      <c r="L108" s="60">
        <f>'2022'!M108</f>
        <v>303.74</v>
      </c>
      <c r="M108" s="60">
        <f>309.59*2-L108</f>
        <v>315.43999999999994</v>
      </c>
      <c r="N108" s="60">
        <f>'2022'!O108</f>
        <v>89.22</v>
      </c>
      <c r="O108" s="60">
        <f t="shared" si="29"/>
        <v>92.788800000000009</v>
      </c>
      <c r="P108" s="33">
        <f t="shared" ref="P108:P114" si="43">G108*(L108-N108)</f>
        <v>136416.27128000002</v>
      </c>
      <c r="Q108" s="33">
        <f t="shared" ref="Q108:R114" si="44">(L108-N108)*H108</f>
        <v>127382.61956000001</v>
      </c>
      <c r="R108" s="33">
        <f t="shared" si="44"/>
        <v>152959.81584159998</v>
      </c>
      <c r="S108" s="33">
        <f t="shared" ref="S108:S114" si="45">(M108-O108)*J108</f>
        <v>141127.46311999997</v>
      </c>
      <c r="T108" s="33">
        <f t="shared" si="31"/>
        <v>557886.16980159993</v>
      </c>
      <c r="U108" s="52"/>
      <c r="V108" s="52"/>
      <c r="W108" s="52"/>
      <c r="X108" s="95">
        <f>L108/'2022'!M108*100</f>
        <v>100</v>
      </c>
      <c r="Y108" s="95">
        <f>N108/'2022'!O108*100</f>
        <v>100</v>
      </c>
      <c r="Z108" s="95">
        <f t="shared" si="41"/>
        <v>103.8519786659643</v>
      </c>
      <c r="AA108" s="95">
        <f t="shared" si="42"/>
        <v>104</v>
      </c>
    </row>
    <row r="109" spans="1:27" s="3" customFormat="1" ht="57" customHeight="1">
      <c r="A109" s="38" t="s">
        <v>130</v>
      </c>
      <c r="B109" s="48" t="s">
        <v>131</v>
      </c>
      <c r="C109" s="49" t="s">
        <v>125</v>
      </c>
      <c r="D109" s="38" t="s">
        <v>129</v>
      </c>
      <c r="E109" s="13" t="s">
        <v>270</v>
      </c>
      <c r="F109" s="13" t="s">
        <v>389</v>
      </c>
      <c r="G109" s="32">
        <v>9807</v>
      </c>
      <c r="H109" s="32">
        <v>9807</v>
      </c>
      <c r="I109" s="32">
        <v>9807</v>
      </c>
      <c r="J109" s="32">
        <v>9807</v>
      </c>
      <c r="K109" s="32">
        <f t="shared" si="28"/>
        <v>39228</v>
      </c>
      <c r="L109" s="60">
        <f>'2022'!M109</f>
        <v>73.680000000000007</v>
      </c>
      <c r="M109" s="60">
        <f>('2022'!L109+'2022'!M109)/2*1.04*2-L109</f>
        <v>79.574400000000026</v>
      </c>
      <c r="N109" s="60">
        <f>'2022'!O109</f>
        <v>71.86</v>
      </c>
      <c r="O109" s="60">
        <v>74.739999999999995</v>
      </c>
      <c r="P109" s="33">
        <f t="shared" si="43"/>
        <v>17848.740000000071</v>
      </c>
      <c r="Q109" s="33">
        <f t="shared" si="44"/>
        <v>17848.740000000071</v>
      </c>
      <c r="R109" s="33">
        <f t="shared" si="44"/>
        <v>47410.960800000299</v>
      </c>
      <c r="S109" s="33">
        <f t="shared" si="45"/>
        <v>47410.960800000299</v>
      </c>
      <c r="T109" s="33">
        <f t="shared" si="31"/>
        <v>130519.40160000074</v>
      </c>
      <c r="U109" s="52"/>
      <c r="V109" s="52"/>
      <c r="W109" s="52"/>
      <c r="X109" s="95">
        <f>L109/'2022'!M109*100</f>
        <v>100</v>
      </c>
      <c r="Y109" s="95">
        <f>N109/'2022'!O109*100</f>
        <v>100</v>
      </c>
      <c r="Z109" s="95">
        <f t="shared" si="41"/>
        <v>108.00000000000003</v>
      </c>
      <c r="AA109" s="95">
        <f t="shared" si="42"/>
        <v>104.00779293069857</v>
      </c>
    </row>
    <row r="110" spans="1:27" s="3" customFormat="1" ht="57" customHeight="1">
      <c r="A110" s="38" t="s">
        <v>133</v>
      </c>
      <c r="B110" s="48" t="s">
        <v>134</v>
      </c>
      <c r="C110" s="49" t="s">
        <v>125</v>
      </c>
      <c r="D110" s="38" t="s">
        <v>132</v>
      </c>
      <c r="E110" s="13" t="s">
        <v>270</v>
      </c>
      <c r="F110" s="13"/>
      <c r="G110" s="32">
        <v>7320.2000000000007</v>
      </c>
      <c r="H110" s="32">
        <v>7409.7</v>
      </c>
      <c r="I110" s="32">
        <v>7453.4</v>
      </c>
      <c r="J110" s="32">
        <v>8338.2000000000007</v>
      </c>
      <c r="K110" s="32">
        <f t="shared" si="28"/>
        <v>30521.500000000004</v>
      </c>
      <c r="L110" s="60">
        <f>'2022'!M110</f>
        <v>142.58000000000001</v>
      </c>
      <c r="M110" s="60">
        <f>('2022'!L110+'2022'!M110)/2*1.04*2-L110</f>
        <v>149.15039999999996</v>
      </c>
      <c r="N110" s="60">
        <f>'2022'!O110</f>
        <v>50.97</v>
      </c>
      <c r="O110" s="60">
        <f t="shared" si="29"/>
        <v>53.008800000000001</v>
      </c>
      <c r="P110" s="33">
        <f t="shared" si="43"/>
        <v>670603.52200000011</v>
      </c>
      <c r="Q110" s="33">
        <f t="shared" si="44"/>
        <v>678802.61700000009</v>
      </c>
      <c r="R110" s="33">
        <f t="shared" si="44"/>
        <v>716581.8014399996</v>
      </c>
      <c r="S110" s="33">
        <f t="shared" si="45"/>
        <v>801647.88911999972</v>
      </c>
      <c r="T110" s="33">
        <f t="shared" si="31"/>
        <v>2867635.8295599995</v>
      </c>
      <c r="U110" s="52"/>
      <c r="V110" s="52"/>
      <c r="W110" s="52"/>
      <c r="X110" s="95">
        <f>L110/'2022'!M110*100</f>
        <v>100</v>
      </c>
      <c r="Y110" s="95">
        <f>N110/'2022'!O110*100</f>
        <v>100</v>
      </c>
      <c r="Z110" s="95">
        <f t="shared" si="41"/>
        <v>104.60821994669655</v>
      </c>
      <c r="AA110" s="95">
        <f t="shared" si="42"/>
        <v>104</v>
      </c>
    </row>
    <row r="111" spans="1:27" s="3" customFormat="1" ht="57" customHeight="1">
      <c r="A111" s="38" t="s">
        <v>133</v>
      </c>
      <c r="B111" s="48" t="s">
        <v>134</v>
      </c>
      <c r="C111" s="49" t="s">
        <v>125</v>
      </c>
      <c r="D111" s="38" t="s">
        <v>135</v>
      </c>
      <c r="E111" s="13" t="s">
        <v>270</v>
      </c>
      <c r="F111" s="13"/>
      <c r="G111" s="32">
        <v>765.9</v>
      </c>
      <c r="H111" s="32">
        <v>688.5</v>
      </c>
      <c r="I111" s="32">
        <v>813.8</v>
      </c>
      <c r="J111" s="32">
        <v>805.3</v>
      </c>
      <c r="K111" s="32">
        <f t="shared" si="28"/>
        <v>3073.5</v>
      </c>
      <c r="L111" s="60">
        <f>'2022'!M111</f>
        <v>434.14</v>
      </c>
      <c r="M111" s="60">
        <f>('2022'!L111+'2022'!M111)/2*1.04*2-L111</f>
        <v>468.87120000000004</v>
      </c>
      <c r="N111" s="60">
        <f>'2022'!O111</f>
        <v>106.31</v>
      </c>
      <c r="O111" s="60">
        <f t="shared" si="29"/>
        <v>110.56240000000001</v>
      </c>
      <c r="P111" s="33">
        <f t="shared" si="43"/>
        <v>251084.99699999997</v>
      </c>
      <c r="Q111" s="33">
        <f t="shared" si="44"/>
        <v>225710.95499999999</v>
      </c>
      <c r="R111" s="33">
        <f t="shared" si="44"/>
        <v>291591.70143999998</v>
      </c>
      <c r="S111" s="33">
        <f t="shared" si="45"/>
        <v>288546.07663999998</v>
      </c>
      <c r="T111" s="33">
        <f t="shared" si="31"/>
        <v>1056933.7300799999</v>
      </c>
      <c r="U111" s="52"/>
      <c r="V111" s="52"/>
      <c r="W111" s="52"/>
      <c r="X111" s="95">
        <f>L111/'2022'!M111*100</f>
        <v>100</v>
      </c>
      <c r="Y111" s="95">
        <f>N111/'2022'!O111*100</f>
        <v>100</v>
      </c>
      <c r="Z111" s="95">
        <f t="shared" si="41"/>
        <v>108</v>
      </c>
      <c r="AA111" s="95">
        <f t="shared" si="42"/>
        <v>104</v>
      </c>
    </row>
    <row r="112" spans="1:27" s="3" customFormat="1" ht="57" customHeight="1">
      <c r="A112" s="38" t="s">
        <v>137</v>
      </c>
      <c r="B112" s="48" t="s">
        <v>138</v>
      </c>
      <c r="C112" s="49" t="s">
        <v>125</v>
      </c>
      <c r="D112" s="38" t="s">
        <v>136</v>
      </c>
      <c r="E112" s="13" t="s">
        <v>270</v>
      </c>
      <c r="F112" s="13"/>
      <c r="G112" s="32">
        <v>8337.027</v>
      </c>
      <c r="H112" s="32">
        <v>8290.5960000000014</v>
      </c>
      <c r="I112" s="32">
        <v>8489.5529999999999</v>
      </c>
      <c r="J112" s="32">
        <v>8163.7440000000006</v>
      </c>
      <c r="K112" s="32">
        <f t="shared" si="28"/>
        <v>33280.92</v>
      </c>
      <c r="L112" s="60">
        <f>'2022'!M112</f>
        <v>138.26</v>
      </c>
      <c r="M112" s="60">
        <f>('2022'!L112+'2022'!M112)/2*1.04*2-L112</f>
        <v>149.32080000000002</v>
      </c>
      <c r="N112" s="60">
        <f>'2022'!O112</f>
        <v>106.31</v>
      </c>
      <c r="O112" s="60">
        <f t="shared" si="29"/>
        <v>110.56240000000001</v>
      </c>
      <c r="P112" s="33">
        <f t="shared" si="43"/>
        <v>266368.01264999993</v>
      </c>
      <c r="Q112" s="33">
        <f t="shared" si="44"/>
        <v>264884.54219999997</v>
      </c>
      <c r="R112" s="33">
        <f t="shared" si="44"/>
        <v>329041.49099520006</v>
      </c>
      <c r="S112" s="33">
        <f t="shared" si="45"/>
        <v>316413.65544960008</v>
      </c>
      <c r="T112" s="33">
        <f t="shared" si="31"/>
        <v>1176707.7012948003</v>
      </c>
      <c r="U112" s="52"/>
      <c r="V112" s="52"/>
      <c r="W112" s="52"/>
      <c r="X112" s="95">
        <f>L112/'2022'!M112*100</f>
        <v>100</v>
      </c>
      <c r="Y112" s="95">
        <f>N112/'2022'!O112*100</f>
        <v>100</v>
      </c>
      <c r="Z112" s="95">
        <f t="shared" si="41"/>
        <v>108.00000000000003</v>
      </c>
      <c r="AA112" s="95">
        <f t="shared" si="42"/>
        <v>104</v>
      </c>
    </row>
    <row r="113" spans="1:27" s="3" customFormat="1" ht="57" customHeight="1">
      <c r="A113" s="38" t="s">
        <v>137</v>
      </c>
      <c r="B113" s="48" t="s">
        <v>138</v>
      </c>
      <c r="C113" s="49" t="s">
        <v>125</v>
      </c>
      <c r="D113" s="38" t="s">
        <v>139</v>
      </c>
      <c r="E113" s="13" t="s">
        <v>270</v>
      </c>
      <c r="F113" s="13"/>
      <c r="G113" s="32">
        <v>19487.536</v>
      </c>
      <c r="H113" s="32">
        <v>18795.073999999997</v>
      </c>
      <c r="I113" s="32">
        <v>18649.353000000003</v>
      </c>
      <c r="J113" s="32">
        <v>19482.612000000001</v>
      </c>
      <c r="K113" s="32">
        <f t="shared" si="28"/>
        <v>76414.575000000012</v>
      </c>
      <c r="L113" s="60">
        <f>'2022'!M113</f>
        <v>101.55</v>
      </c>
      <c r="M113" s="60">
        <f>('2022'!L113+'2022'!M113)/2*1.04*2-L113</f>
        <v>106.91799999999999</v>
      </c>
      <c r="N113" s="60">
        <f>'2022'!O113</f>
        <v>71.87</v>
      </c>
      <c r="O113" s="60">
        <f t="shared" si="29"/>
        <v>74.744800000000012</v>
      </c>
      <c r="P113" s="33">
        <f t="shared" si="43"/>
        <v>578390.0684799999</v>
      </c>
      <c r="Q113" s="33">
        <f t="shared" si="44"/>
        <v>557837.79631999973</v>
      </c>
      <c r="R113" s="33">
        <f t="shared" si="44"/>
        <v>600009.36393959972</v>
      </c>
      <c r="S113" s="33">
        <f t="shared" si="45"/>
        <v>626817.97239839961</v>
      </c>
      <c r="T113" s="33">
        <f t="shared" si="31"/>
        <v>2363055.2011379991</v>
      </c>
      <c r="U113" s="52"/>
      <c r="V113" s="52"/>
      <c r="W113" s="52"/>
      <c r="X113" s="95">
        <f>L113/'2022'!M113*100</f>
        <v>100</v>
      </c>
      <c r="Y113" s="95">
        <f>N113/'2022'!O113*100</f>
        <v>100</v>
      </c>
      <c r="Z113" s="95">
        <f t="shared" si="41"/>
        <v>105.28606597735106</v>
      </c>
      <c r="AA113" s="95">
        <f t="shared" si="42"/>
        <v>104</v>
      </c>
    </row>
    <row r="114" spans="1:27" s="3" customFormat="1" ht="53.25" customHeight="1">
      <c r="A114" s="38">
        <v>2919007479</v>
      </c>
      <c r="B114" s="49" t="s">
        <v>264</v>
      </c>
      <c r="C114" s="49" t="s">
        <v>125</v>
      </c>
      <c r="D114" s="38" t="s">
        <v>262</v>
      </c>
      <c r="E114" s="13" t="s">
        <v>270</v>
      </c>
      <c r="F114" s="13"/>
      <c r="G114" s="36">
        <v>6764</v>
      </c>
      <c r="H114" s="36">
        <v>6764</v>
      </c>
      <c r="I114" s="36">
        <v>6764</v>
      </c>
      <c r="J114" s="36">
        <v>6764</v>
      </c>
      <c r="K114" s="32">
        <f t="shared" si="28"/>
        <v>27056</v>
      </c>
      <c r="L114" s="60">
        <f>'2022'!M114</f>
        <v>67.489999999999995</v>
      </c>
      <c r="M114" s="60">
        <f>('2022'!L114+'2022'!M114)/2*1.04*2-L114</f>
        <v>67.814000000000007</v>
      </c>
      <c r="N114" s="60">
        <f>'2022'!O114</f>
        <v>65.11</v>
      </c>
      <c r="O114" s="60">
        <v>67.72</v>
      </c>
      <c r="P114" s="33">
        <f t="shared" si="43"/>
        <v>16098.319999999969</v>
      </c>
      <c r="Q114" s="33">
        <f t="shared" si="44"/>
        <v>16098.319999999969</v>
      </c>
      <c r="R114" s="33">
        <f t="shared" si="44"/>
        <v>635.81600000005619</v>
      </c>
      <c r="S114" s="33">
        <f t="shared" si="45"/>
        <v>635.81600000005619</v>
      </c>
      <c r="T114" s="33">
        <f t="shared" ref="T114" si="46">P114+Q114+R114+S114</f>
        <v>33468.272000000048</v>
      </c>
      <c r="U114" s="52"/>
      <c r="V114" s="52"/>
      <c r="W114" s="52"/>
      <c r="X114" s="95">
        <f>L114/'2022'!M114*100</f>
        <v>100</v>
      </c>
      <c r="Y114" s="95">
        <f>N114/'2022'!O114*100</f>
        <v>100</v>
      </c>
      <c r="Z114" s="95">
        <f t="shared" si="41"/>
        <v>100.48007112164767</v>
      </c>
      <c r="AA114" s="95">
        <f t="shared" si="42"/>
        <v>104.00860082936569</v>
      </c>
    </row>
    <row r="115" spans="1:27" s="3" customFormat="1" ht="10.5" customHeight="1">
      <c r="A115" s="38"/>
      <c r="B115" s="48"/>
      <c r="C115" s="49"/>
      <c r="D115" s="38"/>
      <c r="E115" s="13"/>
      <c r="F115" s="13"/>
      <c r="G115" s="32"/>
      <c r="H115" s="32"/>
      <c r="I115" s="32"/>
      <c r="J115" s="32"/>
      <c r="K115" s="32"/>
      <c r="L115" s="60"/>
      <c r="M115" s="60"/>
      <c r="N115" s="60"/>
      <c r="O115" s="60"/>
      <c r="P115" s="33"/>
      <c r="Q115" s="33"/>
      <c r="R115" s="33"/>
      <c r="S115" s="33"/>
      <c r="T115" s="33"/>
      <c r="U115" s="52"/>
      <c r="V115" s="52"/>
      <c r="W115" s="52"/>
      <c r="X115" s="95" t="e">
        <f>L115/'2022'!M115*100</f>
        <v>#DIV/0!</v>
      </c>
      <c r="Y115" s="95" t="e">
        <f>N115/'2022'!O115*100</f>
        <v>#DIV/0!</v>
      </c>
      <c r="Z115" s="95" t="e">
        <f t="shared" si="41"/>
        <v>#DIV/0!</v>
      </c>
      <c r="AA115" s="95" t="e">
        <f t="shared" si="42"/>
        <v>#DIV/0!</v>
      </c>
    </row>
    <row r="116" spans="1:27" s="3" customFormat="1" ht="51.75" customHeight="1">
      <c r="A116" s="38" t="s">
        <v>142</v>
      </c>
      <c r="B116" s="48" t="s">
        <v>143</v>
      </c>
      <c r="C116" s="49" t="s">
        <v>140</v>
      </c>
      <c r="D116" s="38" t="s">
        <v>141</v>
      </c>
      <c r="E116" s="13" t="s">
        <v>270</v>
      </c>
      <c r="F116" s="13" t="s">
        <v>293</v>
      </c>
      <c r="G116" s="32">
        <v>16693.326000000001</v>
      </c>
      <c r="H116" s="32">
        <v>22685.004000000001</v>
      </c>
      <c r="I116" s="32">
        <v>16678.5</v>
      </c>
      <c r="J116" s="32">
        <v>16678.5</v>
      </c>
      <c r="K116" s="32">
        <f t="shared" si="28"/>
        <v>72735.33</v>
      </c>
      <c r="L116" s="60">
        <f>'2022'!M116</f>
        <v>101.45196</v>
      </c>
      <c r="M116" s="60">
        <f>('2022'!L116+'2022'!M116)/2*1.04*2-L116</f>
        <v>107.78767839999999</v>
      </c>
      <c r="N116" s="60">
        <f>'2022'!O116</f>
        <v>37.013600000000004</v>
      </c>
      <c r="O116" s="60">
        <f t="shared" si="29"/>
        <v>38.494144000000006</v>
      </c>
      <c r="P116" s="33">
        <f t="shared" ref="P116:P125" si="47">G116*(L116-N116)</f>
        <v>1075690.5503853599</v>
      </c>
      <c r="Q116" s="33">
        <f t="shared" ref="Q116:Q125" si="48">(L116-N116)*H116</f>
        <v>1461784.4543534399</v>
      </c>
      <c r="R116" s="33">
        <f t="shared" ref="R116:R125" si="49">(M116-O116)*I116</f>
        <v>1155712.2134903998</v>
      </c>
      <c r="S116" s="33">
        <f t="shared" ref="S116:S125" si="50">(M116-O116)*J116</f>
        <v>1155712.2134903998</v>
      </c>
      <c r="T116" s="33">
        <f t="shared" si="31"/>
        <v>4848899.4317195993</v>
      </c>
      <c r="U116" s="52"/>
      <c r="V116" s="52"/>
      <c r="W116" s="52"/>
      <c r="X116" s="95">
        <f>L116/'2022'!M116*100</f>
        <v>100</v>
      </c>
      <c r="Y116" s="95">
        <f>N116/'2022'!O116*100</f>
        <v>100</v>
      </c>
      <c r="Z116" s="95">
        <f t="shared" si="41"/>
        <v>106.24504287546539</v>
      </c>
      <c r="AA116" s="95">
        <f t="shared" si="42"/>
        <v>104</v>
      </c>
    </row>
    <row r="117" spans="1:27" s="3" customFormat="1" ht="51.75" customHeight="1">
      <c r="A117" s="38" t="s">
        <v>55</v>
      </c>
      <c r="B117" s="48" t="s">
        <v>56</v>
      </c>
      <c r="C117" s="49" t="s">
        <v>140</v>
      </c>
      <c r="D117" s="38" t="s">
        <v>141</v>
      </c>
      <c r="E117" s="13" t="s">
        <v>270</v>
      </c>
      <c r="F117" s="13"/>
      <c r="G117" s="32">
        <v>2581.5250000000001</v>
      </c>
      <c r="H117" s="32">
        <v>2520.5920000000001</v>
      </c>
      <c r="I117" s="32">
        <v>2459.9520000000002</v>
      </c>
      <c r="J117" s="32">
        <v>2640.4279999999999</v>
      </c>
      <c r="K117" s="32">
        <f t="shared" si="28"/>
        <v>10202.496999999999</v>
      </c>
      <c r="L117" s="60">
        <f>'2022'!M117</f>
        <v>46.55</v>
      </c>
      <c r="M117" s="60">
        <f>('2022'!L117+'2022'!M117)/2*1.04*2-L117</f>
        <v>50.274000000000001</v>
      </c>
      <c r="N117" s="60">
        <f>'2022'!O117</f>
        <v>31.044000000000004</v>
      </c>
      <c r="O117" s="60">
        <f t="shared" si="29"/>
        <v>32.285760000000003</v>
      </c>
      <c r="P117" s="33">
        <f t="shared" si="47"/>
        <v>40029.126649999984</v>
      </c>
      <c r="Q117" s="33">
        <f t="shared" si="48"/>
        <v>39084.299551999982</v>
      </c>
      <c r="R117" s="33">
        <f t="shared" si="49"/>
        <v>44250.206964479999</v>
      </c>
      <c r="S117" s="33">
        <f t="shared" si="50"/>
        <v>47496.652566719989</v>
      </c>
      <c r="T117" s="33">
        <f t="shared" si="31"/>
        <v>170860.28573319997</v>
      </c>
      <c r="U117" s="52"/>
      <c r="V117" s="52"/>
      <c r="W117" s="52"/>
      <c r="X117" s="95">
        <f>L117/'2022'!M117*100</f>
        <v>100</v>
      </c>
      <c r="Y117" s="95">
        <f>N117/'2022'!O117*100</f>
        <v>100</v>
      </c>
      <c r="Z117" s="95">
        <f t="shared" si="41"/>
        <v>108</v>
      </c>
      <c r="AA117" s="95">
        <f t="shared" si="42"/>
        <v>104</v>
      </c>
    </row>
    <row r="118" spans="1:27" s="3" customFormat="1" ht="51.75" customHeight="1">
      <c r="A118" s="38" t="s">
        <v>142</v>
      </c>
      <c r="B118" s="48" t="s">
        <v>143</v>
      </c>
      <c r="C118" s="49" t="s">
        <v>140</v>
      </c>
      <c r="D118" s="38" t="s">
        <v>144</v>
      </c>
      <c r="E118" s="13" t="s">
        <v>270</v>
      </c>
      <c r="F118" s="13"/>
      <c r="G118" s="32">
        <v>8290.14</v>
      </c>
      <c r="H118" s="32">
        <v>7183.5830000000005</v>
      </c>
      <c r="I118" s="32">
        <v>8950</v>
      </c>
      <c r="J118" s="32">
        <v>8950</v>
      </c>
      <c r="K118" s="32">
        <f t="shared" si="28"/>
        <v>33373.722999999998</v>
      </c>
      <c r="L118" s="60">
        <f>'2022'!M118</f>
        <v>78.971419999999966</v>
      </c>
      <c r="M118" s="60">
        <f>('2022'!L118+'2022'!M118)/2*1.04*2-L118</f>
        <v>82.874856800000003</v>
      </c>
      <c r="N118" s="60">
        <f>'2022'!O118</f>
        <v>33.196800000000003</v>
      </c>
      <c r="O118" s="60">
        <f t="shared" si="29"/>
        <v>34.524672000000002</v>
      </c>
      <c r="P118" s="33">
        <f t="shared" si="47"/>
        <v>379478.00824679964</v>
      </c>
      <c r="Q118" s="33">
        <f t="shared" si="48"/>
        <v>328825.78206345974</v>
      </c>
      <c r="R118" s="33">
        <f t="shared" si="49"/>
        <v>432734.15396000003</v>
      </c>
      <c r="S118" s="33">
        <f t="shared" si="50"/>
        <v>432734.15396000003</v>
      </c>
      <c r="T118" s="33">
        <f t="shared" si="31"/>
        <v>1573772.0982302595</v>
      </c>
      <c r="U118" s="52"/>
      <c r="V118" s="52"/>
      <c r="W118" s="52"/>
      <c r="X118" s="95">
        <f>L118/'2022'!M118*100</f>
        <v>100</v>
      </c>
      <c r="Y118" s="95">
        <f>N118/'2022'!O118*100</f>
        <v>100</v>
      </c>
      <c r="Z118" s="95">
        <f t="shared" si="41"/>
        <v>104.94284742505585</v>
      </c>
      <c r="AA118" s="95">
        <f t="shared" si="42"/>
        <v>104</v>
      </c>
    </row>
    <row r="119" spans="1:27" s="3" customFormat="1" ht="51.75" customHeight="1">
      <c r="A119" s="38" t="s">
        <v>146</v>
      </c>
      <c r="B119" s="48" t="s">
        <v>147</v>
      </c>
      <c r="C119" s="49" t="s">
        <v>140</v>
      </c>
      <c r="D119" s="38" t="s">
        <v>145</v>
      </c>
      <c r="E119" s="13" t="s">
        <v>270</v>
      </c>
      <c r="F119" s="13"/>
      <c r="G119" s="32">
        <v>1260</v>
      </c>
      <c r="H119" s="32">
        <v>1260</v>
      </c>
      <c r="I119" s="32">
        <v>1260</v>
      </c>
      <c r="J119" s="32">
        <v>1260</v>
      </c>
      <c r="K119" s="32">
        <f t="shared" si="28"/>
        <v>5040</v>
      </c>
      <c r="L119" s="60">
        <f>'2022'!M119</f>
        <v>301.52</v>
      </c>
      <c r="M119" s="60">
        <f>('2022'!L119+'2022'!M119)/2*1.04*2-L119</f>
        <v>325.64160000000004</v>
      </c>
      <c r="N119" s="60">
        <f>'2022'!O119</f>
        <v>83.815333333333342</v>
      </c>
      <c r="O119" s="60">
        <f t="shared" si="29"/>
        <v>87.16794666666668</v>
      </c>
      <c r="P119" s="33">
        <f t="shared" si="47"/>
        <v>274307.87999999995</v>
      </c>
      <c r="Q119" s="33">
        <f t="shared" si="48"/>
        <v>274307.87999999995</v>
      </c>
      <c r="R119" s="33">
        <f t="shared" si="49"/>
        <v>300476.80320000002</v>
      </c>
      <c r="S119" s="33">
        <f t="shared" si="50"/>
        <v>300476.80320000002</v>
      </c>
      <c r="T119" s="33">
        <f t="shared" si="31"/>
        <v>1149569.3663999999</v>
      </c>
      <c r="U119" s="52"/>
      <c r="V119" s="52"/>
      <c r="W119" s="52"/>
      <c r="X119" s="95">
        <f>L119/'2022'!M119*100</f>
        <v>100</v>
      </c>
      <c r="Y119" s="95">
        <f>N119/'2022'!O119*100</f>
        <v>100</v>
      </c>
      <c r="Z119" s="95">
        <f t="shared" si="41"/>
        <v>108.00000000000003</v>
      </c>
      <c r="AA119" s="95">
        <f t="shared" si="42"/>
        <v>104</v>
      </c>
    </row>
    <row r="120" spans="1:27" s="3" customFormat="1" ht="51.75" customHeight="1">
      <c r="A120" s="38" t="s">
        <v>149</v>
      </c>
      <c r="B120" s="48" t="s">
        <v>150</v>
      </c>
      <c r="C120" s="49" t="s">
        <v>140</v>
      </c>
      <c r="D120" s="38" t="s">
        <v>148</v>
      </c>
      <c r="E120" s="13" t="s">
        <v>270</v>
      </c>
      <c r="F120" s="13"/>
      <c r="G120" s="32">
        <v>69503.254000000001</v>
      </c>
      <c r="H120" s="32">
        <v>65422.506999999998</v>
      </c>
      <c r="I120" s="32">
        <v>73989.555999999997</v>
      </c>
      <c r="J120" s="32">
        <v>60302.317000000003</v>
      </c>
      <c r="K120" s="32">
        <f t="shared" si="28"/>
        <v>269217.63399999996</v>
      </c>
      <c r="L120" s="60">
        <f>'2022'!M120</f>
        <v>78.790300000000016</v>
      </c>
      <c r="M120" s="60">
        <f>('2022'!L120+'2022'!M120)/2*1.04*2-L120</f>
        <v>80.808412000000018</v>
      </c>
      <c r="N120" s="60">
        <f>'2022'!O120</f>
        <v>49.650120000000008</v>
      </c>
      <c r="O120" s="60">
        <f t="shared" si="29"/>
        <v>51.636124800000012</v>
      </c>
      <c r="P120" s="33">
        <f t="shared" si="47"/>
        <v>2025337.3321457205</v>
      </c>
      <c r="Q120" s="33">
        <f t="shared" si="48"/>
        <v>1906423.6300312604</v>
      </c>
      <c r="R120" s="33">
        <f t="shared" si="49"/>
        <v>2158444.5774324834</v>
      </c>
      <c r="S120" s="33">
        <f t="shared" si="50"/>
        <v>1759156.5103494429</v>
      </c>
      <c r="T120" s="33">
        <f t="shared" si="31"/>
        <v>7849362.0499589071</v>
      </c>
      <c r="U120" s="52"/>
      <c r="V120" s="52"/>
      <c r="W120" s="52"/>
      <c r="X120" s="95">
        <f>L120/'2022'!M120*100</f>
        <v>100</v>
      </c>
      <c r="Y120" s="95">
        <f>N120/'2022'!O120*100</f>
        <v>100</v>
      </c>
      <c r="Z120" s="95">
        <f t="shared" si="41"/>
        <v>102.56137113324864</v>
      </c>
      <c r="AA120" s="95">
        <f t="shared" si="42"/>
        <v>104</v>
      </c>
    </row>
    <row r="121" spans="1:27" s="3" customFormat="1" ht="51.75" customHeight="1">
      <c r="A121" s="38" t="s">
        <v>152</v>
      </c>
      <c r="B121" s="48" t="s">
        <v>153</v>
      </c>
      <c r="C121" s="49" t="s">
        <v>140</v>
      </c>
      <c r="D121" s="38" t="s">
        <v>423</v>
      </c>
      <c r="E121" s="13" t="s">
        <v>270</v>
      </c>
      <c r="F121" s="13"/>
      <c r="G121" s="36">
        <v>42921.5</v>
      </c>
      <c r="H121" s="36">
        <v>42921.5</v>
      </c>
      <c r="I121" s="36">
        <v>42921.5</v>
      </c>
      <c r="J121" s="36">
        <v>42921.5</v>
      </c>
      <c r="K121" s="32">
        <f t="shared" si="28"/>
        <v>171686</v>
      </c>
      <c r="L121" s="60">
        <f>'2022'!M121</f>
        <v>30.1</v>
      </c>
      <c r="M121" s="60">
        <v>30.1</v>
      </c>
      <c r="N121" s="60">
        <f>'2022'!O121</f>
        <v>27.507999999999999</v>
      </c>
      <c r="O121" s="60">
        <f>N121*1.04</f>
        <v>28.608319999999999</v>
      </c>
      <c r="P121" s="33">
        <f t="shared" si="47"/>
        <v>111252.52800000009</v>
      </c>
      <c r="Q121" s="33">
        <f t="shared" si="48"/>
        <v>111252.52800000009</v>
      </c>
      <c r="R121" s="33">
        <f t="shared" si="49"/>
        <v>64025.143120000102</v>
      </c>
      <c r="S121" s="33">
        <f t="shared" si="50"/>
        <v>64025.143120000102</v>
      </c>
      <c r="T121" s="33">
        <f t="shared" ref="T121" si="51">P121+Q121+R121+S121</f>
        <v>350555.34224000038</v>
      </c>
      <c r="U121" s="52"/>
      <c r="V121" s="52"/>
      <c r="W121" s="52"/>
      <c r="X121" s="95">
        <f>L121/'2022'!M121*100</f>
        <v>100</v>
      </c>
      <c r="Y121" s="95">
        <f>N121/'2022'!O121*100</f>
        <v>100</v>
      </c>
      <c r="Z121" s="95">
        <f t="shared" si="41"/>
        <v>100</v>
      </c>
      <c r="AA121" s="95">
        <f t="shared" si="42"/>
        <v>104</v>
      </c>
    </row>
    <row r="122" spans="1:27" s="3" customFormat="1" ht="51.75" customHeight="1">
      <c r="A122" s="38" t="s">
        <v>152</v>
      </c>
      <c r="B122" s="48" t="s">
        <v>153</v>
      </c>
      <c r="C122" s="49" t="s">
        <v>140</v>
      </c>
      <c r="D122" s="38" t="s">
        <v>151</v>
      </c>
      <c r="E122" s="13" t="s">
        <v>270</v>
      </c>
      <c r="F122" s="13"/>
      <c r="G122" s="32">
        <v>5140.393</v>
      </c>
      <c r="H122" s="32">
        <v>5089.1109999999999</v>
      </c>
      <c r="I122" s="32">
        <v>5147.46</v>
      </c>
      <c r="J122" s="32">
        <v>5093.04</v>
      </c>
      <c r="K122" s="32">
        <f t="shared" si="28"/>
        <v>20470.004000000001</v>
      </c>
      <c r="L122" s="60">
        <f>'2022'!M122</f>
        <v>131.34352000000001</v>
      </c>
      <c r="M122" s="60">
        <f>('2022'!L122+'2022'!M122)/2*1.04*2-L122</f>
        <v>131.96734079999999</v>
      </c>
      <c r="N122" s="60">
        <f>'2022'!O122</f>
        <v>86.333312000000006</v>
      </c>
      <c r="O122" s="60">
        <f t="shared" si="29"/>
        <v>89.786644480000007</v>
      </c>
      <c r="P122" s="33">
        <f t="shared" si="47"/>
        <v>231370.15813174404</v>
      </c>
      <c r="Q122" s="33">
        <f t="shared" si="48"/>
        <v>229061.94464508802</v>
      </c>
      <c r="R122" s="33">
        <f t="shared" si="49"/>
        <v>217123.4470793471</v>
      </c>
      <c r="S122" s="33">
        <f t="shared" si="50"/>
        <v>214827.97358561269</v>
      </c>
      <c r="T122" s="33">
        <f t="shared" si="31"/>
        <v>892383.52344179188</v>
      </c>
      <c r="U122" s="52"/>
      <c r="V122" s="52"/>
      <c r="W122" s="52"/>
      <c r="X122" s="95">
        <f>L122/'2022'!M122*100</f>
        <v>100</v>
      </c>
      <c r="Y122" s="95">
        <f>N122/'2022'!O122*100</f>
        <v>100</v>
      </c>
      <c r="Z122" s="95">
        <f t="shared" si="41"/>
        <v>100.47495361781074</v>
      </c>
      <c r="AA122" s="95">
        <f t="shared" si="42"/>
        <v>104</v>
      </c>
    </row>
    <row r="123" spans="1:27" s="3" customFormat="1" ht="51.75" customHeight="1">
      <c r="A123" s="38" t="s">
        <v>152</v>
      </c>
      <c r="B123" s="48" t="s">
        <v>153</v>
      </c>
      <c r="C123" s="49" t="s">
        <v>140</v>
      </c>
      <c r="D123" s="38" t="s">
        <v>154</v>
      </c>
      <c r="E123" s="13" t="s">
        <v>270</v>
      </c>
      <c r="F123" s="13"/>
      <c r="G123" s="32">
        <v>567.74</v>
      </c>
      <c r="H123" s="32">
        <v>427.01</v>
      </c>
      <c r="I123" s="32">
        <v>512.03</v>
      </c>
      <c r="J123" s="32">
        <v>545.28</v>
      </c>
      <c r="K123" s="32">
        <f t="shared" si="28"/>
        <v>2052.06</v>
      </c>
      <c r="L123" s="60">
        <f>'2022'!M123</f>
        <v>217.74522000000002</v>
      </c>
      <c r="M123" s="60">
        <f>('2022'!L123+'2022'!M123)/2*1.04*2-L123</f>
        <v>218.7794088</v>
      </c>
      <c r="N123" s="60">
        <f>'2022'!O123</f>
        <v>78.350995840000024</v>
      </c>
      <c r="O123" s="60">
        <f t="shared" si="29"/>
        <v>81.485035673600024</v>
      </c>
      <c r="P123" s="33">
        <f t="shared" si="47"/>
        <v>79139.676824598399</v>
      </c>
      <c r="Q123" s="33">
        <f t="shared" si="48"/>
        <v>59522.727658561598</v>
      </c>
      <c r="R123" s="33">
        <f t="shared" si="49"/>
        <v>70298.837871910582</v>
      </c>
      <c r="S123" s="33">
        <f t="shared" si="50"/>
        <v>74863.875778363377</v>
      </c>
      <c r="T123" s="33">
        <f t="shared" si="31"/>
        <v>283825.11813343398</v>
      </c>
      <c r="U123" s="52"/>
      <c r="V123" s="52"/>
      <c r="W123" s="52"/>
      <c r="X123" s="95">
        <f>L123/'2022'!M123*100</f>
        <v>100</v>
      </c>
      <c r="Y123" s="95">
        <f>N123/'2022'!O123*100</f>
        <v>100</v>
      </c>
      <c r="Z123" s="95">
        <f t="shared" si="41"/>
        <v>100.47495361781075</v>
      </c>
      <c r="AA123" s="95">
        <f t="shared" si="42"/>
        <v>104</v>
      </c>
    </row>
    <row r="124" spans="1:27" s="3" customFormat="1" ht="51.75" customHeight="1">
      <c r="A124" s="38">
        <v>2920011448</v>
      </c>
      <c r="B124" s="48" t="s">
        <v>153</v>
      </c>
      <c r="C124" s="49" t="s">
        <v>140</v>
      </c>
      <c r="D124" s="38" t="s">
        <v>321</v>
      </c>
      <c r="E124" s="13" t="s">
        <v>270</v>
      </c>
      <c r="F124" s="13" t="s">
        <v>384</v>
      </c>
      <c r="G124" s="32">
        <v>543.75</v>
      </c>
      <c r="H124" s="32">
        <v>543.75</v>
      </c>
      <c r="I124" s="32">
        <v>543.75</v>
      </c>
      <c r="J124" s="32">
        <v>543.75</v>
      </c>
      <c r="K124" s="32">
        <f t="shared" si="28"/>
        <v>2175</v>
      </c>
      <c r="L124" s="60">
        <f>'2022'!M124</f>
        <v>214.86695999999995</v>
      </c>
      <c r="M124" s="60">
        <f>('2022'!L124+'2022'!M124)/2*1.04*2-L124</f>
        <v>215.88747840000002</v>
      </c>
      <c r="N124" s="60">
        <f>'2022'!O124</f>
        <v>80.590232320000013</v>
      </c>
      <c r="O124" s="60">
        <f t="shared" si="29"/>
        <v>83.813841612800019</v>
      </c>
      <c r="P124" s="33">
        <f t="shared" si="47"/>
        <v>73012.970675999968</v>
      </c>
      <c r="Q124" s="33">
        <f t="shared" si="48"/>
        <v>73012.970675999968</v>
      </c>
      <c r="R124" s="33">
        <f t="shared" si="49"/>
        <v>71815.040003040005</v>
      </c>
      <c r="S124" s="33">
        <f t="shared" si="50"/>
        <v>71815.040003040005</v>
      </c>
      <c r="T124" s="33">
        <f t="shared" si="31"/>
        <v>289656.02135807992</v>
      </c>
      <c r="U124" s="52"/>
      <c r="V124" s="52"/>
      <c r="W124" s="52"/>
      <c r="X124" s="95">
        <f>L124/'2022'!M124*100</f>
        <v>100</v>
      </c>
      <c r="Y124" s="95">
        <f>N124/'2022'!O124*100</f>
        <v>100</v>
      </c>
      <c r="Z124" s="95">
        <f t="shared" si="41"/>
        <v>100.4749536178108</v>
      </c>
      <c r="AA124" s="95">
        <f t="shared" si="42"/>
        <v>104</v>
      </c>
    </row>
    <row r="125" spans="1:27" s="3" customFormat="1" ht="51.75" customHeight="1">
      <c r="A125" s="38" t="s">
        <v>156</v>
      </c>
      <c r="B125" s="48" t="s">
        <v>157</v>
      </c>
      <c r="C125" s="49" t="s">
        <v>140</v>
      </c>
      <c r="D125" s="38" t="s">
        <v>155</v>
      </c>
      <c r="E125" s="13" t="s">
        <v>270</v>
      </c>
      <c r="F125" s="13"/>
      <c r="G125" s="32">
        <v>65979.013999999996</v>
      </c>
      <c r="H125" s="32">
        <v>59227.919000000002</v>
      </c>
      <c r="I125" s="32">
        <v>50062.7</v>
      </c>
      <c r="J125" s="32">
        <v>60674.368000000002</v>
      </c>
      <c r="K125" s="32">
        <f t="shared" si="28"/>
        <v>235944.00099999999</v>
      </c>
      <c r="L125" s="60">
        <f>'2022'!M125</f>
        <v>40.986789999999992</v>
      </c>
      <c r="M125" s="60">
        <f>('2022'!L125+'2022'!M125)/2*1.04*2-L125</f>
        <v>42.875471600000004</v>
      </c>
      <c r="N125" s="60">
        <f>'2022'!O125</f>
        <v>33.196800000000003</v>
      </c>
      <c r="O125" s="60">
        <f t="shared" si="29"/>
        <v>34.524672000000002</v>
      </c>
      <c r="P125" s="33">
        <f t="shared" si="47"/>
        <v>513975.85926985921</v>
      </c>
      <c r="Q125" s="33">
        <f t="shared" si="48"/>
        <v>461384.89673080936</v>
      </c>
      <c r="R125" s="33">
        <f t="shared" si="49"/>
        <v>418063.57513492007</v>
      </c>
      <c r="S125" s="33">
        <f t="shared" si="50"/>
        <v>506679.48802465294</v>
      </c>
      <c r="T125" s="33">
        <f t="shared" si="31"/>
        <v>1900103.8191602416</v>
      </c>
      <c r="U125" s="52"/>
      <c r="V125" s="52"/>
      <c r="W125" s="52"/>
      <c r="X125" s="95">
        <f>L125/'2022'!M125*100</f>
        <v>100</v>
      </c>
      <c r="Y125" s="95">
        <f>N125/'2022'!O125*100</f>
        <v>100</v>
      </c>
      <c r="Z125" s="95">
        <f t="shared" si="41"/>
        <v>104.60802517103684</v>
      </c>
      <c r="AA125" s="95">
        <f t="shared" si="42"/>
        <v>104</v>
      </c>
    </row>
    <row r="126" spans="1:27" s="3" customFormat="1" ht="10.5" customHeight="1">
      <c r="A126" s="38"/>
      <c r="B126" s="48"/>
      <c r="C126" s="49"/>
      <c r="D126" s="38"/>
      <c r="E126" s="13"/>
      <c r="F126" s="13"/>
      <c r="G126" s="32"/>
      <c r="H126" s="32"/>
      <c r="I126" s="32"/>
      <c r="J126" s="32"/>
      <c r="K126" s="32"/>
      <c r="L126" s="60"/>
      <c r="M126" s="60"/>
      <c r="N126" s="60"/>
      <c r="O126" s="60"/>
      <c r="P126" s="33"/>
      <c r="Q126" s="33"/>
      <c r="R126" s="33"/>
      <c r="S126" s="33"/>
      <c r="T126" s="33"/>
      <c r="U126" s="52"/>
      <c r="V126" s="52"/>
      <c r="W126" s="52"/>
      <c r="X126" s="95" t="e">
        <f>L126/'2022'!M126*100</f>
        <v>#DIV/0!</v>
      </c>
      <c r="Y126" s="95" t="e">
        <f>N126/'2022'!O126*100</f>
        <v>#DIV/0!</v>
      </c>
      <c r="Z126" s="95" t="e">
        <f t="shared" si="41"/>
        <v>#DIV/0!</v>
      </c>
      <c r="AA126" s="95" t="e">
        <f t="shared" si="42"/>
        <v>#DIV/0!</v>
      </c>
    </row>
    <row r="127" spans="1:27" s="3" customFormat="1" ht="72" customHeight="1">
      <c r="A127" s="38" t="s">
        <v>159</v>
      </c>
      <c r="B127" s="48" t="s">
        <v>160</v>
      </c>
      <c r="C127" s="49" t="s">
        <v>158</v>
      </c>
      <c r="D127" s="38" t="s">
        <v>350</v>
      </c>
      <c r="E127" s="13" t="s">
        <v>270</v>
      </c>
      <c r="F127" s="13" t="s">
        <v>298</v>
      </c>
      <c r="G127" s="32">
        <v>3996</v>
      </c>
      <c r="H127" s="32">
        <v>3897</v>
      </c>
      <c r="I127" s="32">
        <v>3756</v>
      </c>
      <c r="J127" s="32">
        <v>3909</v>
      </c>
      <c r="K127" s="32">
        <f t="shared" si="28"/>
        <v>15558</v>
      </c>
      <c r="L127" s="60">
        <v>296.77</v>
      </c>
      <c r="M127" s="60">
        <v>296.77</v>
      </c>
      <c r="N127" s="60">
        <f>'2022'!O127</f>
        <v>26.7</v>
      </c>
      <c r="O127" s="60">
        <v>27.76</v>
      </c>
      <c r="P127" s="33">
        <f t="shared" ref="P127:P133" si="52">G127*(L127-N127)</f>
        <v>1079199.72</v>
      </c>
      <c r="Q127" s="33">
        <f t="shared" ref="Q127:Q146" si="53">(L127-N127)*H127</f>
        <v>1052462.79</v>
      </c>
      <c r="R127" s="33">
        <f t="shared" ref="R127:R146" si="54">(M127-O127)*I127</f>
        <v>1010401.5599999999</v>
      </c>
      <c r="S127" s="33">
        <f t="shared" ref="S127:S146" si="55">(M127-O127)*J127</f>
        <v>1051560.0899999999</v>
      </c>
      <c r="T127" s="33">
        <f t="shared" si="31"/>
        <v>4193624.1599999997</v>
      </c>
      <c r="U127" s="52"/>
      <c r="V127" s="52"/>
      <c r="W127" s="52"/>
      <c r="X127" s="95">
        <f>L127/'2022'!M127*100</f>
        <v>100</v>
      </c>
      <c r="Y127" s="95">
        <f>N127/'2022'!O127*100</f>
        <v>100</v>
      </c>
      <c r="Z127" s="95">
        <f t="shared" si="41"/>
        <v>100</v>
      </c>
      <c r="AA127" s="95">
        <f t="shared" si="42"/>
        <v>103.97003745318354</v>
      </c>
    </row>
    <row r="128" spans="1:27" s="3" customFormat="1" ht="72" customHeight="1">
      <c r="A128" s="38" t="s">
        <v>159</v>
      </c>
      <c r="B128" s="48" t="s">
        <v>160</v>
      </c>
      <c r="C128" s="49" t="s">
        <v>158</v>
      </c>
      <c r="D128" s="38" t="s">
        <v>351</v>
      </c>
      <c r="E128" s="13" t="s">
        <v>270</v>
      </c>
      <c r="F128" s="13" t="s">
        <v>298</v>
      </c>
      <c r="G128" s="32">
        <v>3375</v>
      </c>
      <c r="H128" s="32">
        <v>3280</v>
      </c>
      <c r="I128" s="32">
        <v>3178</v>
      </c>
      <c r="J128" s="32">
        <v>3350</v>
      </c>
      <c r="K128" s="32">
        <f t="shared" si="28"/>
        <v>13183</v>
      </c>
      <c r="L128" s="60">
        <f>'2022'!M128</f>
        <v>91.28</v>
      </c>
      <c r="M128" s="60">
        <v>91.28</v>
      </c>
      <c r="N128" s="60">
        <f>'2022'!O128</f>
        <v>26.8216</v>
      </c>
      <c r="O128" s="60">
        <f t="shared" si="29"/>
        <v>27.894464000000003</v>
      </c>
      <c r="P128" s="33">
        <f t="shared" si="52"/>
        <v>217547.1</v>
      </c>
      <c r="Q128" s="33">
        <f t="shared" si="53"/>
        <v>211423.552</v>
      </c>
      <c r="R128" s="33">
        <f t="shared" si="54"/>
        <v>201439.233408</v>
      </c>
      <c r="S128" s="33">
        <f t="shared" si="55"/>
        <v>212341.54560000001</v>
      </c>
      <c r="T128" s="33">
        <f t="shared" si="31"/>
        <v>842751.43100799993</v>
      </c>
      <c r="U128" s="52"/>
      <c r="V128" s="52"/>
      <c r="W128" s="52"/>
      <c r="X128" s="95">
        <f>L128/'2022'!M128*100</f>
        <v>100</v>
      </c>
      <c r="Y128" s="95">
        <f>N128/'2022'!O128*100</f>
        <v>100</v>
      </c>
      <c r="Z128" s="95">
        <f t="shared" si="41"/>
        <v>100</v>
      </c>
      <c r="AA128" s="95">
        <f t="shared" si="42"/>
        <v>104</v>
      </c>
    </row>
    <row r="129" spans="1:27" s="3" customFormat="1" ht="72" customHeight="1">
      <c r="A129" s="38" t="s">
        <v>159</v>
      </c>
      <c r="B129" s="48" t="s">
        <v>160</v>
      </c>
      <c r="C129" s="49" t="s">
        <v>158</v>
      </c>
      <c r="D129" s="38" t="s">
        <v>352</v>
      </c>
      <c r="E129" s="13" t="s">
        <v>270</v>
      </c>
      <c r="F129" s="13" t="s">
        <v>298</v>
      </c>
      <c r="G129" s="32">
        <v>4661</v>
      </c>
      <c r="H129" s="32">
        <v>4585</v>
      </c>
      <c r="I129" s="32">
        <v>4488</v>
      </c>
      <c r="J129" s="32">
        <v>4677</v>
      </c>
      <c r="K129" s="32">
        <f t="shared" si="28"/>
        <v>18411</v>
      </c>
      <c r="L129" s="60">
        <f>'2022'!M129</f>
        <v>145.84</v>
      </c>
      <c r="M129" s="60">
        <v>145.84</v>
      </c>
      <c r="N129" s="60">
        <f>'2022'!O129</f>
        <v>36.337600000000002</v>
      </c>
      <c r="O129" s="60">
        <f t="shared" si="29"/>
        <v>37.791104000000004</v>
      </c>
      <c r="P129" s="33">
        <f t="shared" si="52"/>
        <v>510390.68639999995</v>
      </c>
      <c r="Q129" s="33">
        <f t="shared" si="53"/>
        <v>502068.50399999996</v>
      </c>
      <c r="R129" s="33">
        <f t="shared" si="54"/>
        <v>484923.44524799997</v>
      </c>
      <c r="S129" s="33">
        <f t="shared" si="55"/>
        <v>505344.68659200001</v>
      </c>
      <c r="T129" s="33">
        <f t="shared" si="31"/>
        <v>2002727.3222400001</v>
      </c>
      <c r="U129" s="52"/>
      <c r="V129" s="52"/>
      <c r="W129" s="52"/>
      <c r="X129" s="95">
        <f>L129/'2022'!M129*100</f>
        <v>100</v>
      </c>
      <c r="Y129" s="95">
        <f>N129/'2022'!O129*100</f>
        <v>100</v>
      </c>
      <c r="Z129" s="95">
        <f t="shared" si="41"/>
        <v>100</v>
      </c>
      <c r="AA129" s="95">
        <f t="shared" si="42"/>
        <v>104</v>
      </c>
    </row>
    <row r="130" spans="1:27" s="3" customFormat="1" ht="72" customHeight="1">
      <c r="A130" s="38" t="s">
        <v>161</v>
      </c>
      <c r="B130" s="48" t="s">
        <v>162</v>
      </c>
      <c r="C130" s="49" t="s">
        <v>158</v>
      </c>
      <c r="D130" s="38" t="s">
        <v>353</v>
      </c>
      <c r="E130" s="13" t="s">
        <v>270</v>
      </c>
      <c r="F130" s="13" t="s">
        <v>302</v>
      </c>
      <c r="G130" s="32">
        <v>6032.54</v>
      </c>
      <c r="H130" s="32">
        <v>6058.72</v>
      </c>
      <c r="I130" s="32">
        <v>4936.71</v>
      </c>
      <c r="J130" s="32">
        <v>5068.5</v>
      </c>
      <c r="K130" s="32">
        <f t="shared" si="28"/>
        <v>22096.47</v>
      </c>
      <c r="L130" s="60">
        <f>'2022'!M130</f>
        <v>135.01</v>
      </c>
      <c r="M130" s="60">
        <f>('2022'!L130+'2022'!M130)/2*1.04*2-L130</f>
        <v>140.3612</v>
      </c>
      <c r="N130" s="60">
        <f>'2022'!O130</f>
        <v>25.656800000000004</v>
      </c>
      <c r="O130" s="60">
        <f t="shared" si="29"/>
        <v>26.683072000000006</v>
      </c>
      <c r="P130" s="33">
        <f t="shared" si="52"/>
        <v>659677.55312799988</v>
      </c>
      <c r="Q130" s="33">
        <f t="shared" si="53"/>
        <v>662540.41990399989</v>
      </c>
      <c r="R130" s="33">
        <f t="shared" si="54"/>
        <v>561195.95127887989</v>
      </c>
      <c r="S130" s="33">
        <f t="shared" si="55"/>
        <v>576177.59176799993</v>
      </c>
      <c r="T130" s="33">
        <f t="shared" si="31"/>
        <v>2459591.5160788796</v>
      </c>
      <c r="U130" s="52"/>
      <c r="V130" s="52"/>
      <c r="W130" s="52"/>
      <c r="X130" s="95">
        <f>L130/'2022'!M130*100</f>
        <v>100</v>
      </c>
      <c r="Y130" s="95">
        <f>N130/'2022'!O130*100</f>
        <v>100</v>
      </c>
      <c r="Z130" s="95">
        <f t="shared" si="41"/>
        <v>103.96355825494408</v>
      </c>
      <c r="AA130" s="95">
        <f t="shared" si="42"/>
        <v>104</v>
      </c>
    </row>
    <row r="131" spans="1:27" s="3" customFormat="1" ht="72" customHeight="1">
      <c r="A131" s="38" t="s">
        <v>163</v>
      </c>
      <c r="B131" s="48" t="s">
        <v>164</v>
      </c>
      <c r="C131" s="49" t="s">
        <v>158</v>
      </c>
      <c r="D131" s="38" t="s">
        <v>354</v>
      </c>
      <c r="E131" s="13" t="s">
        <v>270</v>
      </c>
      <c r="F131" s="13"/>
      <c r="G131" s="32">
        <v>31123.906999999999</v>
      </c>
      <c r="H131" s="32">
        <v>31495.370999999999</v>
      </c>
      <c r="I131" s="32">
        <v>31990</v>
      </c>
      <c r="J131" s="32">
        <v>31990</v>
      </c>
      <c r="K131" s="32">
        <f t="shared" si="28"/>
        <v>126599.27799999999</v>
      </c>
      <c r="L131" s="60">
        <f>'2022'!M131</f>
        <v>158.19848999999996</v>
      </c>
      <c r="M131" s="60">
        <f>('2022'!L131+'2022'!M131)/2*1.04*2-L131</f>
        <v>163.7111396</v>
      </c>
      <c r="N131" s="60">
        <f>'2022'!O131</f>
        <v>38.648896000000001</v>
      </c>
      <c r="O131" s="60">
        <f t="shared" si="29"/>
        <v>40.194851840000005</v>
      </c>
      <c r="P131" s="33">
        <f t="shared" si="52"/>
        <v>3720850.4455437567</v>
      </c>
      <c r="Q131" s="33">
        <f t="shared" si="53"/>
        <v>3765258.8159293723</v>
      </c>
      <c r="R131" s="33">
        <f t="shared" si="54"/>
        <v>3951286.0454423996</v>
      </c>
      <c r="S131" s="33">
        <f t="shared" si="55"/>
        <v>3951286.0454423996</v>
      </c>
      <c r="T131" s="33">
        <f t="shared" si="31"/>
        <v>15388681.352357928</v>
      </c>
      <c r="U131" s="52"/>
      <c r="V131" s="52"/>
      <c r="W131" s="52"/>
      <c r="X131" s="95">
        <f>L131/'2022'!M131*100</f>
        <v>100</v>
      </c>
      <c r="Y131" s="95">
        <f>N131/'2022'!O131*100</f>
        <v>100</v>
      </c>
      <c r="Z131" s="95">
        <f t="shared" si="41"/>
        <v>103.48464109866032</v>
      </c>
      <c r="AA131" s="95">
        <f t="shared" si="42"/>
        <v>104</v>
      </c>
    </row>
    <row r="132" spans="1:27" s="3" customFormat="1" ht="49.5" customHeight="1">
      <c r="A132" s="38">
        <v>2901302522</v>
      </c>
      <c r="B132" s="48" t="s">
        <v>166</v>
      </c>
      <c r="C132" s="49" t="s">
        <v>158</v>
      </c>
      <c r="D132" s="38" t="s">
        <v>355</v>
      </c>
      <c r="E132" s="13" t="s">
        <v>270</v>
      </c>
      <c r="F132" s="13" t="s">
        <v>301</v>
      </c>
      <c r="G132" s="32">
        <v>659.34999999999991</v>
      </c>
      <c r="H132" s="32">
        <v>452.24</v>
      </c>
      <c r="I132" s="32">
        <v>327.5</v>
      </c>
      <c r="J132" s="32">
        <v>327.5</v>
      </c>
      <c r="K132" s="32">
        <f t="shared" si="28"/>
        <v>1766.59</v>
      </c>
      <c r="L132" s="60">
        <f>'2022'!M132</f>
        <v>135.09495999999996</v>
      </c>
      <c r="M132" s="60">
        <f>('2022'!L132+'2022'!M132)/2*1.04*2-L132</f>
        <v>135.73659839999999</v>
      </c>
      <c r="N132" s="60">
        <f>'2022'!O132</f>
        <v>33.872799999999998</v>
      </c>
      <c r="O132" s="60">
        <f t="shared" si="29"/>
        <v>35.227711999999997</v>
      </c>
      <c r="P132" s="33">
        <f t="shared" si="52"/>
        <v>66740.83119599997</v>
      </c>
      <c r="Q132" s="33">
        <f t="shared" si="53"/>
        <v>45776.709638399981</v>
      </c>
      <c r="R132" s="33">
        <f t="shared" si="54"/>
        <v>32916.660295999995</v>
      </c>
      <c r="S132" s="33">
        <f t="shared" si="55"/>
        <v>32916.660295999995</v>
      </c>
      <c r="T132" s="33">
        <f t="shared" si="31"/>
        <v>178350.86142639993</v>
      </c>
      <c r="U132" s="52"/>
      <c r="V132" s="52"/>
      <c r="W132" s="52"/>
      <c r="X132" s="95">
        <f>L132/'2022'!M132*100</f>
        <v>100</v>
      </c>
      <c r="Y132" s="95">
        <f>N132/'2022'!O132*100</f>
        <v>100</v>
      </c>
      <c r="Z132" s="95">
        <f t="shared" si="41"/>
        <v>100.47495361781078</v>
      </c>
      <c r="AA132" s="95">
        <f t="shared" si="42"/>
        <v>104</v>
      </c>
    </row>
    <row r="133" spans="1:27" s="3" customFormat="1" ht="49.5" customHeight="1">
      <c r="A133" s="38" t="s">
        <v>167</v>
      </c>
      <c r="B133" s="48" t="s">
        <v>168</v>
      </c>
      <c r="C133" s="49" t="s">
        <v>158</v>
      </c>
      <c r="D133" s="38" t="s">
        <v>355</v>
      </c>
      <c r="E133" s="13" t="s">
        <v>270</v>
      </c>
      <c r="F133" s="13"/>
      <c r="G133" s="32">
        <v>2857.24</v>
      </c>
      <c r="H133" s="32">
        <v>2616.5</v>
      </c>
      <c r="I133" s="32">
        <v>1799.3999999999999</v>
      </c>
      <c r="J133" s="32">
        <v>1883.5</v>
      </c>
      <c r="K133" s="32">
        <f t="shared" si="28"/>
        <v>9156.64</v>
      </c>
      <c r="L133" s="60">
        <f>'2022'!M133</f>
        <v>226.45</v>
      </c>
      <c r="M133" s="60">
        <f>('2022'!L133+'2022'!M133)/2*1.04*2-L133</f>
        <v>244.56600000000003</v>
      </c>
      <c r="N133" s="60">
        <f>'2022'!O133</f>
        <v>32.2712</v>
      </c>
      <c r="O133" s="60">
        <f t="shared" si="29"/>
        <v>33.562048000000004</v>
      </c>
      <c r="P133" s="33">
        <f t="shared" si="52"/>
        <v>554815.43451199995</v>
      </c>
      <c r="Q133" s="33">
        <f t="shared" si="53"/>
        <v>508068.83019999997</v>
      </c>
      <c r="R133" s="33">
        <f t="shared" si="54"/>
        <v>379680.51122879999</v>
      </c>
      <c r="S133" s="33">
        <f t="shared" si="55"/>
        <v>397425.94359200005</v>
      </c>
      <c r="T133" s="33">
        <f t="shared" si="31"/>
        <v>1839990.7195327999</v>
      </c>
      <c r="U133" s="52"/>
      <c r="V133" s="52"/>
      <c r="W133" s="52"/>
      <c r="X133" s="95">
        <f>L133/'2022'!M133*100</f>
        <v>100</v>
      </c>
      <c r="Y133" s="95">
        <f>N133/'2022'!O133*100</f>
        <v>100</v>
      </c>
      <c r="Z133" s="95">
        <f t="shared" si="41"/>
        <v>108.00000000000003</v>
      </c>
      <c r="AA133" s="95">
        <f t="shared" si="42"/>
        <v>104</v>
      </c>
    </row>
    <row r="134" spans="1:27" s="3" customFormat="1" ht="76.5" customHeight="1">
      <c r="A134" s="38" t="s">
        <v>170</v>
      </c>
      <c r="B134" s="48" t="s">
        <v>171</v>
      </c>
      <c r="C134" s="49" t="s">
        <v>158</v>
      </c>
      <c r="D134" s="38" t="s">
        <v>169</v>
      </c>
      <c r="E134" s="13" t="s">
        <v>270</v>
      </c>
      <c r="F134" s="13"/>
      <c r="G134" s="32">
        <v>36407.534</v>
      </c>
      <c r="H134" s="32">
        <v>35033.61</v>
      </c>
      <c r="I134" s="32">
        <v>36461.521000000001</v>
      </c>
      <c r="J134" s="32">
        <v>35451.781000000003</v>
      </c>
      <c r="K134" s="32">
        <f t="shared" si="28"/>
        <v>143354.446</v>
      </c>
      <c r="L134" s="60">
        <v>165.8</v>
      </c>
      <c r="M134" s="60">
        <v>167.43680000000001</v>
      </c>
      <c r="N134" s="60">
        <v>38.268619999999999</v>
      </c>
      <c r="O134" s="60">
        <v>39.799364799999999</v>
      </c>
      <c r="P134" s="33">
        <v>39.799364799999999</v>
      </c>
      <c r="Q134" s="33">
        <f t="shared" si="53"/>
        <v>4467884.6296818005</v>
      </c>
      <c r="R134" s="33">
        <f t="shared" si="54"/>
        <v>4653855.0239309389</v>
      </c>
      <c r="S134" s="33">
        <f t="shared" si="55"/>
        <v>4524974.4001120916</v>
      </c>
      <c r="T134" s="33">
        <f t="shared" si="31"/>
        <v>13646753.853089631</v>
      </c>
      <c r="U134" s="52"/>
      <c r="V134" s="52"/>
      <c r="W134" s="52"/>
      <c r="X134" s="95">
        <f>L134/'2022'!M134*100</f>
        <v>100</v>
      </c>
      <c r="Y134" s="95">
        <f>N134/'2022'!O134*100</f>
        <v>99.996394042330792</v>
      </c>
      <c r="Z134" s="95">
        <f t="shared" si="41"/>
        <v>100.9872135102533</v>
      </c>
      <c r="AA134" s="95">
        <f t="shared" si="42"/>
        <v>104</v>
      </c>
    </row>
    <row r="135" spans="1:27" s="3" customFormat="1" ht="49.5" customHeight="1">
      <c r="A135" s="38" t="s">
        <v>172</v>
      </c>
      <c r="B135" s="48" t="s">
        <v>173</v>
      </c>
      <c r="C135" s="49" t="s">
        <v>158</v>
      </c>
      <c r="D135" s="38" t="s">
        <v>356</v>
      </c>
      <c r="E135" s="13" t="s">
        <v>270</v>
      </c>
      <c r="F135" s="13"/>
      <c r="G135" s="32">
        <v>3769.56</v>
      </c>
      <c r="H135" s="32">
        <v>3596.76</v>
      </c>
      <c r="I135" s="32">
        <v>4126.21</v>
      </c>
      <c r="J135" s="32">
        <v>3753.28</v>
      </c>
      <c r="K135" s="32">
        <f t="shared" si="28"/>
        <v>15245.81</v>
      </c>
      <c r="L135" s="60">
        <f>'2022'!M135</f>
        <v>160.33000000000001</v>
      </c>
      <c r="M135" s="60">
        <f>('2022'!L135+'2022'!M135)/2*1.04*2-L135</f>
        <v>173.15640000000005</v>
      </c>
      <c r="N135" s="60">
        <f>'2022'!O135</f>
        <v>33.78</v>
      </c>
      <c r="O135" s="60">
        <f t="shared" si="29"/>
        <v>35.1312</v>
      </c>
      <c r="P135" s="33">
        <f t="shared" ref="P135:P146" si="56">G135*(L135-N135)</f>
        <v>477037.81800000003</v>
      </c>
      <c r="Q135" s="33">
        <f t="shared" si="53"/>
        <v>455169.97800000006</v>
      </c>
      <c r="R135" s="33">
        <f t="shared" si="54"/>
        <v>569520.96049200022</v>
      </c>
      <c r="S135" s="33">
        <f t="shared" si="55"/>
        <v>518047.22265600017</v>
      </c>
      <c r="T135" s="33">
        <f t="shared" si="31"/>
        <v>2019775.9791480005</v>
      </c>
      <c r="U135" s="52"/>
      <c r="V135" s="52"/>
      <c r="W135" s="52"/>
      <c r="X135" s="95">
        <f>L135/'2022'!M135*100</f>
        <v>100</v>
      </c>
      <c r="Y135" s="95">
        <f>N135/'2022'!O135*100</f>
        <v>100</v>
      </c>
      <c r="Z135" s="95">
        <f t="shared" si="41"/>
        <v>108.00000000000003</v>
      </c>
      <c r="AA135" s="95">
        <f t="shared" si="42"/>
        <v>104</v>
      </c>
    </row>
    <row r="136" spans="1:27" s="3" customFormat="1" ht="49.5" customHeight="1">
      <c r="A136" s="38" t="s">
        <v>175</v>
      </c>
      <c r="B136" s="48" t="s">
        <v>176</v>
      </c>
      <c r="C136" s="49" t="s">
        <v>158</v>
      </c>
      <c r="D136" s="38" t="s">
        <v>357</v>
      </c>
      <c r="E136" s="13" t="s">
        <v>270</v>
      </c>
      <c r="F136" s="13"/>
      <c r="G136" s="32">
        <v>9995.17</v>
      </c>
      <c r="H136" s="32">
        <v>10826.48</v>
      </c>
      <c r="I136" s="32">
        <v>9231.24</v>
      </c>
      <c r="J136" s="32">
        <v>9285.44</v>
      </c>
      <c r="K136" s="32">
        <f t="shared" si="28"/>
        <v>39338.33</v>
      </c>
      <c r="L136" s="60">
        <f>'2022'!M136</f>
        <v>89.07</v>
      </c>
      <c r="M136" s="60">
        <v>108.97</v>
      </c>
      <c r="N136" s="60">
        <f>'2022'!O136</f>
        <v>22.568000000000001</v>
      </c>
      <c r="O136" s="60">
        <f t="shared" si="29"/>
        <v>23.470720000000004</v>
      </c>
      <c r="P136" s="33">
        <f t="shared" si="56"/>
        <v>664698.79533999995</v>
      </c>
      <c r="Q136" s="33">
        <f t="shared" si="53"/>
        <v>719982.5729599999</v>
      </c>
      <c r="R136" s="33">
        <f t="shared" si="54"/>
        <v>789264.37350719993</v>
      </c>
      <c r="S136" s="33">
        <f t="shared" si="55"/>
        <v>793898.43448320008</v>
      </c>
      <c r="T136" s="33">
        <f t="shared" si="31"/>
        <v>2967844.1762903994</v>
      </c>
      <c r="U136" s="52"/>
      <c r="V136" s="52"/>
      <c r="W136" s="52"/>
      <c r="X136" s="95">
        <f>L136/'2022'!M136*100</f>
        <v>100</v>
      </c>
      <c r="Y136" s="95">
        <f>N136/'2022'!O136*100</f>
        <v>100</v>
      </c>
      <c r="Z136" s="95">
        <f t="shared" si="41"/>
        <v>122.34197821937802</v>
      </c>
      <c r="AA136" s="95">
        <f t="shared" si="42"/>
        <v>104</v>
      </c>
    </row>
    <row r="137" spans="1:27" s="3" customFormat="1" ht="57" customHeight="1">
      <c r="A137" s="38" t="s">
        <v>175</v>
      </c>
      <c r="B137" s="48" t="s">
        <v>176</v>
      </c>
      <c r="C137" s="49" t="s">
        <v>158</v>
      </c>
      <c r="D137" s="38" t="s">
        <v>358</v>
      </c>
      <c r="E137" s="13" t="s">
        <v>270</v>
      </c>
      <c r="F137" s="13"/>
      <c r="G137" s="32">
        <v>7583.8</v>
      </c>
      <c r="H137" s="32">
        <v>7604.8670000000002</v>
      </c>
      <c r="I137" s="32">
        <v>7342.7870000000003</v>
      </c>
      <c r="J137" s="32">
        <v>7773.857</v>
      </c>
      <c r="K137" s="32">
        <f t="shared" si="28"/>
        <v>30305.311000000002</v>
      </c>
      <c r="L137" s="60">
        <f>'2022'!M137</f>
        <v>138.41</v>
      </c>
      <c r="M137" s="60">
        <v>138.41</v>
      </c>
      <c r="N137" s="60">
        <f>'2022'!O137</f>
        <v>40.872</v>
      </c>
      <c r="O137" s="60">
        <f t="shared" si="29"/>
        <v>42.506880000000002</v>
      </c>
      <c r="P137" s="33">
        <f t="shared" si="56"/>
        <v>739708.68440000003</v>
      </c>
      <c r="Q137" s="33">
        <f t="shared" si="53"/>
        <v>741763.51744600001</v>
      </c>
      <c r="R137" s="33">
        <f t="shared" si="54"/>
        <v>704196.18279544008</v>
      </c>
      <c r="S137" s="33">
        <f t="shared" si="55"/>
        <v>745537.14073384006</v>
      </c>
      <c r="T137" s="33">
        <f t="shared" si="31"/>
        <v>2931205.5253752801</v>
      </c>
      <c r="U137" s="52"/>
      <c r="V137" s="52"/>
      <c r="W137" s="52"/>
      <c r="X137" s="95">
        <f>L137/'2022'!M137*100</f>
        <v>100</v>
      </c>
      <c r="Y137" s="95">
        <f>N137/'2022'!O137*100</f>
        <v>100</v>
      </c>
      <c r="Z137" s="95">
        <f t="shared" si="41"/>
        <v>100</v>
      </c>
      <c r="AA137" s="95">
        <f t="shared" si="42"/>
        <v>104</v>
      </c>
    </row>
    <row r="138" spans="1:27" s="3" customFormat="1" ht="57" customHeight="1">
      <c r="A138" s="38" t="s">
        <v>175</v>
      </c>
      <c r="B138" s="48" t="s">
        <v>176</v>
      </c>
      <c r="C138" s="49" t="s">
        <v>158</v>
      </c>
      <c r="D138" s="38" t="s">
        <v>359</v>
      </c>
      <c r="E138" s="13" t="s">
        <v>270</v>
      </c>
      <c r="F138" s="13"/>
      <c r="G138" s="32">
        <v>4891.8980000000001</v>
      </c>
      <c r="H138" s="32">
        <v>5373.3389999999999</v>
      </c>
      <c r="I138" s="32">
        <v>5255.3239999999996</v>
      </c>
      <c r="J138" s="32">
        <v>5259.7640000000001</v>
      </c>
      <c r="K138" s="32">
        <f t="shared" si="28"/>
        <v>20780.325000000001</v>
      </c>
      <c r="L138" s="60">
        <f>'2022'!M138</f>
        <v>117.75</v>
      </c>
      <c r="M138" s="60">
        <v>117.75</v>
      </c>
      <c r="N138" s="60">
        <f>'2022'!O138</f>
        <v>35.381736000000004</v>
      </c>
      <c r="O138" s="60">
        <f t="shared" si="29"/>
        <v>36.797005440000007</v>
      </c>
      <c r="P138" s="33">
        <f t="shared" si="56"/>
        <v>402937.14592507202</v>
      </c>
      <c r="Q138" s="33">
        <f t="shared" si="53"/>
        <v>442592.60531349597</v>
      </c>
      <c r="R138" s="33">
        <f t="shared" si="54"/>
        <v>425434.21518303739</v>
      </c>
      <c r="S138" s="33">
        <f t="shared" si="55"/>
        <v>425793.64647888381</v>
      </c>
      <c r="T138" s="33">
        <f t="shared" si="31"/>
        <v>1696757.612900489</v>
      </c>
      <c r="U138" s="52"/>
      <c r="V138" s="52"/>
      <c r="W138" s="52"/>
      <c r="X138" s="95">
        <f>L138/'2022'!M138*100</f>
        <v>100</v>
      </c>
      <c r="Y138" s="95">
        <f>N138/'2022'!O138*100</f>
        <v>100</v>
      </c>
      <c r="Z138" s="95">
        <f t="shared" si="41"/>
        <v>100</v>
      </c>
      <c r="AA138" s="95">
        <f t="shared" si="42"/>
        <v>104</v>
      </c>
    </row>
    <row r="139" spans="1:27" s="3" customFormat="1" ht="57" customHeight="1">
      <c r="A139" s="38" t="s">
        <v>175</v>
      </c>
      <c r="B139" s="48" t="s">
        <v>176</v>
      </c>
      <c r="C139" s="49" t="s">
        <v>158</v>
      </c>
      <c r="D139" s="38" t="s">
        <v>360</v>
      </c>
      <c r="E139" s="13" t="s">
        <v>270</v>
      </c>
      <c r="F139" s="13"/>
      <c r="G139" s="32">
        <v>565.79999999999995</v>
      </c>
      <c r="H139" s="32">
        <v>666.4</v>
      </c>
      <c r="I139" s="32">
        <v>835</v>
      </c>
      <c r="J139" s="32">
        <v>607</v>
      </c>
      <c r="K139" s="32">
        <f t="shared" si="28"/>
        <v>2674.2</v>
      </c>
      <c r="L139" s="60">
        <f>'2022'!M139</f>
        <v>328.17</v>
      </c>
      <c r="M139" s="60">
        <v>328.17</v>
      </c>
      <c r="N139" s="60">
        <f>'2022'!O139</f>
        <v>40.872</v>
      </c>
      <c r="O139" s="60">
        <f t="shared" si="29"/>
        <v>42.506880000000002</v>
      </c>
      <c r="P139" s="33">
        <f t="shared" si="56"/>
        <v>162553.20839999997</v>
      </c>
      <c r="Q139" s="33">
        <f t="shared" si="53"/>
        <v>191455.3872</v>
      </c>
      <c r="R139" s="33">
        <f t="shared" si="54"/>
        <v>238528.7052</v>
      </c>
      <c r="S139" s="33">
        <f t="shared" si="55"/>
        <v>173397.51384</v>
      </c>
      <c r="T139" s="33">
        <f t="shared" si="31"/>
        <v>765934.81464</v>
      </c>
      <c r="U139" s="52"/>
      <c r="V139" s="52"/>
      <c r="W139" s="52"/>
      <c r="X139" s="95">
        <f>L139/'2022'!M139*100</f>
        <v>100</v>
      </c>
      <c r="Y139" s="95">
        <f>N139/'2022'!O139*100</f>
        <v>100</v>
      </c>
      <c r="Z139" s="95">
        <f t="shared" si="41"/>
        <v>100</v>
      </c>
      <c r="AA139" s="95">
        <f t="shared" si="42"/>
        <v>104</v>
      </c>
    </row>
    <row r="140" spans="1:27" s="3" customFormat="1" ht="57" customHeight="1">
      <c r="A140" s="38" t="s">
        <v>167</v>
      </c>
      <c r="B140" s="48" t="s">
        <v>168</v>
      </c>
      <c r="C140" s="49" t="s">
        <v>158</v>
      </c>
      <c r="D140" s="38" t="s">
        <v>361</v>
      </c>
      <c r="E140" s="13" t="s">
        <v>270</v>
      </c>
      <c r="F140" s="13"/>
      <c r="G140" s="32">
        <v>51443.979999999996</v>
      </c>
      <c r="H140" s="32">
        <v>51243.53</v>
      </c>
      <c r="I140" s="32">
        <v>49476.39</v>
      </c>
      <c r="J140" s="32">
        <v>48387.01</v>
      </c>
      <c r="K140" s="32">
        <f t="shared" si="28"/>
        <v>200550.91</v>
      </c>
      <c r="L140" s="60">
        <f>'2022'!M140</f>
        <v>52.25</v>
      </c>
      <c r="M140" s="60">
        <f>('2022'!L140+'2022'!M140)/2*1.04*2-L140</f>
        <v>56.430000000000007</v>
      </c>
      <c r="N140" s="60">
        <f>'2022'!O140</f>
        <v>30.784000000000002</v>
      </c>
      <c r="O140" s="60">
        <f t="shared" si="29"/>
        <v>32.015360000000001</v>
      </c>
      <c r="P140" s="33">
        <f t="shared" si="56"/>
        <v>1104296.4746799998</v>
      </c>
      <c r="Q140" s="33">
        <f t="shared" si="53"/>
        <v>1099993.6149799998</v>
      </c>
      <c r="R140" s="33">
        <f t="shared" si="54"/>
        <v>1207948.2503496003</v>
      </c>
      <c r="S140" s="33">
        <f t="shared" si="55"/>
        <v>1181351.4298264002</v>
      </c>
      <c r="T140" s="33">
        <f t="shared" si="31"/>
        <v>4593589.7698360002</v>
      </c>
      <c r="U140" s="52"/>
      <c r="V140" s="52"/>
      <c r="W140" s="52"/>
      <c r="X140" s="95">
        <f>L140/'2022'!M140*100</f>
        <v>100</v>
      </c>
      <c r="Y140" s="95">
        <f>N140/'2022'!O140*100</f>
        <v>100</v>
      </c>
      <c r="Z140" s="95">
        <f t="shared" si="41"/>
        <v>108</v>
      </c>
      <c r="AA140" s="95">
        <f t="shared" si="42"/>
        <v>104</v>
      </c>
    </row>
    <row r="141" spans="1:27" s="3" customFormat="1" ht="110.25" customHeight="1">
      <c r="A141" s="38" t="s">
        <v>182</v>
      </c>
      <c r="B141" s="48" t="s">
        <v>183</v>
      </c>
      <c r="C141" s="49" t="s">
        <v>158</v>
      </c>
      <c r="D141" s="38" t="s">
        <v>362</v>
      </c>
      <c r="E141" s="13" t="s">
        <v>270</v>
      </c>
      <c r="F141" s="13"/>
      <c r="G141" s="32">
        <v>2908.71</v>
      </c>
      <c r="H141" s="32">
        <v>2188.9100000000003</v>
      </c>
      <c r="I141" s="32">
        <v>2063.56</v>
      </c>
      <c r="J141" s="32">
        <v>2808.578</v>
      </c>
      <c r="K141" s="32">
        <f t="shared" si="28"/>
        <v>9969.7579999999998</v>
      </c>
      <c r="L141" s="60">
        <f>'2022'!M141</f>
        <v>104.36117999999999</v>
      </c>
      <c r="M141" s="60">
        <f>('2022'!L141+'2022'!M141)/2*1.04*2-L141</f>
        <v>104.8568472</v>
      </c>
      <c r="N141" s="60">
        <f>'2022'!O141</f>
        <v>32.275255999999999</v>
      </c>
      <c r="O141" s="60">
        <f t="shared" si="29"/>
        <v>33.566266239999997</v>
      </c>
      <c r="P141" s="33">
        <f t="shared" si="56"/>
        <v>209677.04799803998</v>
      </c>
      <c r="Q141" s="33">
        <f t="shared" si="53"/>
        <v>157789.59990284001</v>
      </c>
      <c r="R141" s="33">
        <f t="shared" si="54"/>
        <v>147112.39124581759</v>
      </c>
      <c r="S141" s="33">
        <f t="shared" si="55"/>
        <v>200225.15729147487</v>
      </c>
      <c r="T141" s="33">
        <f t="shared" si="31"/>
        <v>714804.19643817237</v>
      </c>
      <c r="U141" s="52"/>
      <c r="V141" s="52"/>
      <c r="W141" s="52"/>
      <c r="X141" s="95">
        <f>L141/'2022'!M141*100</f>
        <v>100</v>
      </c>
      <c r="Y141" s="95">
        <f>N141/'2022'!O141*100</f>
        <v>100</v>
      </c>
      <c r="Z141" s="95">
        <f t="shared" si="41"/>
        <v>100.47495361781078</v>
      </c>
      <c r="AA141" s="95">
        <f t="shared" si="42"/>
        <v>104</v>
      </c>
    </row>
    <row r="142" spans="1:27" s="3" customFormat="1" ht="51.75" customHeight="1">
      <c r="A142" s="38" t="s">
        <v>184</v>
      </c>
      <c r="B142" s="48" t="s">
        <v>185</v>
      </c>
      <c r="C142" s="49" t="s">
        <v>158</v>
      </c>
      <c r="D142" s="38" t="s">
        <v>174</v>
      </c>
      <c r="E142" s="13" t="s">
        <v>270</v>
      </c>
      <c r="F142" s="13"/>
      <c r="G142" s="32">
        <v>3406.8879999999999</v>
      </c>
      <c r="H142" s="32">
        <v>3457.7579999999998</v>
      </c>
      <c r="I142" s="32">
        <v>3510.0659999999998</v>
      </c>
      <c r="J142" s="32">
        <v>3415.4229999999998</v>
      </c>
      <c r="K142" s="32">
        <f t="shared" si="28"/>
        <v>13790.134999999998</v>
      </c>
      <c r="L142" s="60">
        <f>'2022'!M142</f>
        <v>424.34653999999989</v>
      </c>
      <c r="M142" s="60">
        <f>('2022'!L142+'2022'!M142)/2*1.04*2-L142</f>
        <v>448.59466159999999</v>
      </c>
      <c r="N142" s="60">
        <f>'2022'!O142</f>
        <v>30.100720000000003</v>
      </c>
      <c r="O142" s="60">
        <f t="shared" si="29"/>
        <v>31.304748800000002</v>
      </c>
      <c r="P142" s="33">
        <f t="shared" si="56"/>
        <v>1343151.3532081596</v>
      </c>
      <c r="Q142" s="33">
        <f t="shared" si="53"/>
        <v>1363206.6380715594</v>
      </c>
      <c r="R142" s="33">
        <f t="shared" si="54"/>
        <v>1464715.1350622447</v>
      </c>
      <c r="S142" s="33">
        <f t="shared" si="55"/>
        <v>1425221.5658451142</v>
      </c>
      <c r="T142" s="33">
        <f t="shared" si="31"/>
        <v>5596294.6921870783</v>
      </c>
      <c r="U142" s="52"/>
      <c r="V142" s="52"/>
      <c r="W142" s="52"/>
      <c r="X142" s="95">
        <f>L142/'2022'!M142*100</f>
        <v>100</v>
      </c>
      <c r="Y142" s="95">
        <f>N142/'2022'!O142*100</f>
        <v>100</v>
      </c>
      <c r="Z142" s="95">
        <f t="shared" si="41"/>
        <v>105.71422630192768</v>
      </c>
      <c r="AA142" s="95">
        <f t="shared" si="42"/>
        <v>104</v>
      </c>
    </row>
    <row r="143" spans="1:27" s="3" customFormat="1" ht="51.75" customHeight="1">
      <c r="A143" s="38" t="s">
        <v>186</v>
      </c>
      <c r="B143" s="48" t="s">
        <v>187</v>
      </c>
      <c r="C143" s="49" t="s">
        <v>158</v>
      </c>
      <c r="D143" s="38" t="s">
        <v>363</v>
      </c>
      <c r="E143" s="13" t="s">
        <v>270</v>
      </c>
      <c r="F143" s="13"/>
      <c r="G143" s="32">
        <v>23396.291000000001</v>
      </c>
      <c r="H143" s="32">
        <v>23859.451999999997</v>
      </c>
      <c r="I143" s="32">
        <v>21458.096000000001</v>
      </c>
      <c r="J143" s="32">
        <v>20659.8</v>
      </c>
      <c r="K143" s="32">
        <f t="shared" si="28"/>
        <v>89373.63900000001</v>
      </c>
      <c r="L143" s="60">
        <f>'2022'!M143</f>
        <v>182.88</v>
      </c>
      <c r="M143" s="60">
        <f>('2022'!L143+'2022'!M143)/2*1.04*2-L143</f>
        <v>197.5104</v>
      </c>
      <c r="N143" s="60">
        <f>'2022'!O143</f>
        <v>33.485711999999999</v>
      </c>
      <c r="O143" s="60">
        <f t="shared" si="29"/>
        <v>34.825140480000002</v>
      </c>
      <c r="P143" s="33">
        <f t="shared" si="56"/>
        <v>3495272.2357858079</v>
      </c>
      <c r="Q143" s="33">
        <f t="shared" si="53"/>
        <v>3564465.8436101754</v>
      </c>
      <c r="R143" s="33">
        <f t="shared" si="54"/>
        <v>3490915.9165650741</v>
      </c>
      <c r="S143" s="33">
        <f t="shared" si="55"/>
        <v>3361044.9246312957</v>
      </c>
      <c r="T143" s="33">
        <f t="shared" si="31"/>
        <v>13911698.920592353</v>
      </c>
      <c r="U143" s="52"/>
      <c r="V143" s="52"/>
      <c r="W143" s="52"/>
      <c r="X143" s="95">
        <f>L143/'2022'!M143*100</f>
        <v>100</v>
      </c>
      <c r="Y143" s="95">
        <f>N143/'2022'!O143*100</f>
        <v>100</v>
      </c>
      <c r="Z143" s="95">
        <f t="shared" si="41"/>
        <v>108</v>
      </c>
      <c r="AA143" s="95">
        <f t="shared" si="42"/>
        <v>104</v>
      </c>
    </row>
    <row r="144" spans="1:27" s="3" customFormat="1" ht="61.5" customHeight="1">
      <c r="A144" s="38" t="s">
        <v>188</v>
      </c>
      <c r="B144" s="48" t="s">
        <v>189</v>
      </c>
      <c r="C144" s="49" t="s">
        <v>158</v>
      </c>
      <c r="D144" s="38" t="s">
        <v>364</v>
      </c>
      <c r="E144" s="13" t="s">
        <v>270</v>
      </c>
      <c r="F144" s="13" t="s">
        <v>383</v>
      </c>
      <c r="G144" s="32">
        <v>9687.0259999999998</v>
      </c>
      <c r="H144" s="32">
        <v>9969.8840000000018</v>
      </c>
      <c r="I144" s="32">
        <v>9687</v>
      </c>
      <c r="J144" s="32">
        <v>9867</v>
      </c>
      <c r="K144" s="32">
        <f t="shared" ref="K144:K208" si="57">SUM(G144:J144)</f>
        <v>39210.910000000003</v>
      </c>
      <c r="L144" s="60">
        <f>'2022'!M144</f>
        <v>138.28</v>
      </c>
      <c r="M144" s="60">
        <v>138.28</v>
      </c>
      <c r="N144" s="60">
        <f>'2022'!O144</f>
        <v>32.2712</v>
      </c>
      <c r="O144" s="60">
        <f t="shared" si="29"/>
        <v>33.562048000000004</v>
      </c>
      <c r="P144" s="33">
        <f t="shared" si="56"/>
        <v>1026910.0018288001</v>
      </c>
      <c r="Q144" s="33">
        <f t="shared" si="53"/>
        <v>1056895.4389792003</v>
      </c>
      <c r="R144" s="33">
        <f t="shared" si="54"/>
        <v>1014402.8010239999</v>
      </c>
      <c r="S144" s="33">
        <f t="shared" si="55"/>
        <v>1033252.032384</v>
      </c>
      <c r="T144" s="33">
        <f t="shared" si="31"/>
        <v>4131460.274216</v>
      </c>
      <c r="U144" s="52"/>
      <c r="V144" s="52"/>
      <c r="W144" s="52"/>
      <c r="X144" s="95">
        <f>L144/'2022'!M144*100</f>
        <v>100</v>
      </c>
      <c r="Y144" s="95">
        <f>N144/'2022'!O144*100</f>
        <v>100</v>
      </c>
      <c r="Z144" s="95">
        <f t="shared" si="41"/>
        <v>100</v>
      </c>
      <c r="AA144" s="95">
        <f t="shared" si="42"/>
        <v>104</v>
      </c>
    </row>
    <row r="145" spans="1:27" s="3" customFormat="1" ht="51.75" customHeight="1">
      <c r="A145" s="38" t="s">
        <v>191</v>
      </c>
      <c r="B145" s="48" t="s">
        <v>192</v>
      </c>
      <c r="C145" s="49" t="s">
        <v>158</v>
      </c>
      <c r="D145" s="38" t="s">
        <v>190</v>
      </c>
      <c r="E145" s="13" t="s">
        <v>270</v>
      </c>
      <c r="F145" s="13"/>
      <c r="G145" s="32">
        <v>6578.2280000000001</v>
      </c>
      <c r="H145" s="32">
        <v>6731.1720000000005</v>
      </c>
      <c r="I145" s="32">
        <v>9365.7019999999993</v>
      </c>
      <c r="J145" s="32">
        <v>5972.933</v>
      </c>
      <c r="K145" s="32">
        <f t="shared" si="57"/>
        <v>28648.035</v>
      </c>
      <c r="L145" s="60">
        <f>'2022'!M145</f>
        <v>178.04</v>
      </c>
      <c r="M145" s="60">
        <f>('2022'!L145+'2022'!M145)/2*1.04*2-L145</f>
        <v>192.28319999999999</v>
      </c>
      <c r="N145" s="60">
        <f>'2022'!O145</f>
        <v>53.393600000000006</v>
      </c>
      <c r="O145" s="60">
        <f t="shared" si="29"/>
        <v>55.529344000000009</v>
      </c>
      <c r="P145" s="33">
        <f t="shared" si="56"/>
        <v>819952.43857919995</v>
      </c>
      <c r="Q145" s="33">
        <f t="shared" si="53"/>
        <v>839016.35758079996</v>
      </c>
      <c r="R145" s="33">
        <f t="shared" si="54"/>
        <v>1280795.8626469118</v>
      </c>
      <c r="S145" s="33">
        <f t="shared" si="55"/>
        <v>816821.61937964789</v>
      </c>
      <c r="T145" s="33">
        <f t="shared" si="31"/>
        <v>3756586.2781865597</v>
      </c>
      <c r="U145" s="52"/>
      <c r="V145" s="52"/>
      <c r="W145" s="52"/>
      <c r="X145" s="95">
        <f>L145/'2022'!M145*100</f>
        <v>100</v>
      </c>
      <c r="Y145" s="95">
        <f>N145/'2022'!O145*100</f>
        <v>100</v>
      </c>
      <c r="Z145" s="95">
        <f t="shared" si="41"/>
        <v>108</v>
      </c>
      <c r="AA145" s="95">
        <f t="shared" si="42"/>
        <v>104</v>
      </c>
    </row>
    <row r="146" spans="1:27" s="3" customFormat="1" ht="81" customHeight="1">
      <c r="A146" s="38" t="s">
        <v>193</v>
      </c>
      <c r="B146" s="48" t="s">
        <v>194</v>
      </c>
      <c r="C146" s="49" t="s">
        <v>158</v>
      </c>
      <c r="D146" s="38" t="s">
        <v>365</v>
      </c>
      <c r="E146" s="13" t="s">
        <v>270</v>
      </c>
      <c r="F146" s="13" t="s">
        <v>295</v>
      </c>
      <c r="G146" s="32">
        <v>13140.509999999998</v>
      </c>
      <c r="H146" s="32">
        <v>12835.63</v>
      </c>
      <c r="I146" s="32">
        <v>13386.579</v>
      </c>
      <c r="J146" s="32">
        <v>15724.446</v>
      </c>
      <c r="K146" s="32">
        <f t="shared" si="57"/>
        <v>55087.164999999994</v>
      </c>
      <c r="L146" s="60">
        <f>'2022'!M146</f>
        <v>99.23</v>
      </c>
      <c r="M146" s="60">
        <f>('2022'!L146+'2022'!M146)/2*1.04*2-L146</f>
        <v>107.16840000000001</v>
      </c>
      <c r="N146" s="60">
        <f>'2022'!O146</f>
        <v>25.230400000000003</v>
      </c>
      <c r="O146" s="60">
        <f t="shared" si="29"/>
        <v>26.239616000000005</v>
      </c>
      <c r="P146" s="33">
        <f t="shared" si="56"/>
        <v>972392.4837959999</v>
      </c>
      <c r="Q146" s="33">
        <f t="shared" si="53"/>
        <v>949831.48574799998</v>
      </c>
      <c r="R146" s="33">
        <f t="shared" si="54"/>
        <v>1083359.560389936</v>
      </c>
      <c r="S146" s="33">
        <f t="shared" si="55"/>
        <v>1272560.2938536641</v>
      </c>
      <c r="T146" s="33">
        <f t="shared" si="31"/>
        <v>4278143.8237875998</v>
      </c>
      <c r="U146" s="52"/>
      <c r="V146" s="52"/>
      <c r="W146" s="52"/>
      <c r="X146" s="95">
        <f>L146/'2022'!M146*100</f>
        <v>100</v>
      </c>
      <c r="Y146" s="95">
        <f>N146/'2022'!O146*100</f>
        <v>100</v>
      </c>
      <c r="Z146" s="95">
        <f t="shared" si="41"/>
        <v>108</v>
      </c>
      <c r="AA146" s="95">
        <f t="shared" si="42"/>
        <v>104</v>
      </c>
    </row>
    <row r="147" spans="1:27" s="3" customFormat="1" ht="10.5" customHeight="1">
      <c r="A147" s="38"/>
      <c r="B147" s="48"/>
      <c r="C147" s="49"/>
      <c r="D147" s="38"/>
      <c r="E147" s="13"/>
      <c r="F147" s="13"/>
      <c r="G147" s="32"/>
      <c r="H147" s="32"/>
      <c r="I147" s="32"/>
      <c r="J147" s="32"/>
      <c r="K147" s="32"/>
      <c r="L147" s="60"/>
      <c r="M147" s="60"/>
      <c r="N147" s="60"/>
      <c r="O147" s="60"/>
      <c r="P147" s="33"/>
      <c r="Q147" s="33"/>
      <c r="R147" s="33"/>
      <c r="S147" s="33"/>
      <c r="T147" s="33"/>
      <c r="U147" s="52"/>
      <c r="V147" s="52"/>
      <c r="W147" s="52"/>
      <c r="X147" s="95" t="e">
        <f>L147/'2022'!M147*100</f>
        <v>#DIV/0!</v>
      </c>
      <c r="Y147" s="95" t="e">
        <f>N147/'2022'!O147*100</f>
        <v>#DIV/0!</v>
      </c>
      <c r="Z147" s="95" t="e">
        <f t="shared" si="41"/>
        <v>#DIV/0!</v>
      </c>
      <c r="AA147" s="95" t="e">
        <f t="shared" si="42"/>
        <v>#DIV/0!</v>
      </c>
    </row>
    <row r="148" spans="1:27" s="125" customFormat="1" ht="48.75" customHeight="1">
      <c r="A148" s="119">
        <v>2902060361</v>
      </c>
      <c r="B148" s="120" t="s">
        <v>324</v>
      </c>
      <c r="C148" s="121" t="s">
        <v>323</v>
      </c>
      <c r="D148" s="119"/>
      <c r="E148" s="122" t="s">
        <v>270</v>
      </c>
      <c r="F148" s="122" t="s">
        <v>325</v>
      </c>
      <c r="G148" s="126">
        <v>264838.96100000001</v>
      </c>
      <c r="H148" s="126">
        <v>238769.79699999999</v>
      </c>
      <c r="I148" s="126">
        <v>220598.08100000001</v>
      </c>
      <c r="J148" s="126">
        <v>255115.14499999999</v>
      </c>
      <c r="K148" s="32">
        <f t="shared" si="57"/>
        <v>979321.98400000005</v>
      </c>
      <c r="L148" s="108">
        <f>'2022'!M148</f>
        <v>53.37</v>
      </c>
      <c r="M148" s="108">
        <f>L148</f>
        <v>53.37</v>
      </c>
      <c r="N148" s="108">
        <f>'2022'!O148</f>
        <v>31.714238400000003</v>
      </c>
      <c r="O148" s="108">
        <f t="shared" ref="O148:O186" si="58">N148*1.04</f>
        <v>32.982807936000007</v>
      </c>
      <c r="P148" s="127">
        <f>G148*(L148-N148)</f>
        <v>5735289.4018076966</v>
      </c>
      <c r="Q148" s="127">
        <f>(L148-N148)*H148</f>
        <v>5170741.8011123938</v>
      </c>
      <c r="R148" s="127">
        <f>(M148-O148)*I148</f>
        <v>4497375.4462968269</v>
      </c>
      <c r="S148" s="127">
        <f>(M148-O148)*J148</f>
        <v>5201081.4595502065</v>
      </c>
      <c r="T148" s="127">
        <f t="shared" ref="T148:T213" si="59">P148+Q148+R148+S148</f>
        <v>20604488.108767122</v>
      </c>
      <c r="U148" s="123"/>
      <c r="V148" s="123"/>
      <c r="W148" s="123"/>
      <c r="X148" s="95">
        <f>L148/'2022'!M148*100</f>
        <v>100</v>
      </c>
      <c r="Y148" s="95">
        <f>N148/'2022'!O148*100</f>
        <v>100</v>
      </c>
      <c r="Z148" s="95">
        <f t="shared" si="41"/>
        <v>100</v>
      </c>
      <c r="AA148" s="95">
        <f t="shared" si="42"/>
        <v>104</v>
      </c>
    </row>
    <row r="149" spans="1:27" s="125" customFormat="1" ht="48.75" customHeight="1">
      <c r="A149" s="119">
        <v>2902059091</v>
      </c>
      <c r="B149" s="120" t="s">
        <v>404</v>
      </c>
      <c r="C149" s="121" t="s">
        <v>323</v>
      </c>
      <c r="D149" s="119"/>
      <c r="E149" s="122" t="s">
        <v>270</v>
      </c>
      <c r="F149" s="122"/>
      <c r="G149" s="77">
        <v>1388518</v>
      </c>
      <c r="H149" s="77">
        <v>1388518</v>
      </c>
      <c r="I149" s="77">
        <v>1388518</v>
      </c>
      <c r="J149" s="77">
        <v>1388518</v>
      </c>
      <c r="K149" s="32">
        <f t="shared" si="57"/>
        <v>5554072</v>
      </c>
      <c r="L149" s="108">
        <f>'2022'!M149</f>
        <v>32.46</v>
      </c>
      <c r="M149" s="108">
        <v>33.012638399999993</v>
      </c>
      <c r="N149" s="108">
        <f>'2022'!O149</f>
        <v>31.714238400000003</v>
      </c>
      <c r="O149" s="108">
        <f t="shared" si="58"/>
        <v>32.982807936000007</v>
      </c>
      <c r="P149" s="127">
        <f>G149*(L149-N149)</f>
        <v>1035503.4053087973</v>
      </c>
      <c r="Q149" s="127">
        <f>(L149-N149)*H149</f>
        <v>1035503.4053087973</v>
      </c>
      <c r="R149" s="127">
        <f>(M149-O149)*I149</f>
        <v>41420.136212331963</v>
      </c>
      <c r="S149" s="127">
        <f>(M149-O149)*J149</f>
        <v>41420.136212331963</v>
      </c>
      <c r="T149" s="127">
        <f t="shared" ref="T149" si="60">P149+Q149+R149+S149</f>
        <v>2153847.0830422589</v>
      </c>
      <c r="U149" s="127"/>
      <c r="V149" s="123"/>
      <c r="W149" s="123"/>
      <c r="X149" s="95">
        <f>L149/'2022'!M149*100</f>
        <v>100</v>
      </c>
      <c r="Y149" s="95">
        <f>N149/'2022'!O149*100</f>
        <v>100</v>
      </c>
      <c r="Z149" s="95">
        <f t="shared" si="41"/>
        <v>101.70252125693158</v>
      </c>
      <c r="AA149" s="95">
        <f t="shared" si="42"/>
        <v>104</v>
      </c>
    </row>
    <row r="150" spans="1:27" s="3" customFormat="1" ht="14.25" customHeight="1">
      <c r="A150" s="38"/>
      <c r="B150" s="48"/>
      <c r="C150" s="49"/>
      <c r="D150" s="38"/>
      <c r="E150" s="13"/>
      <c r="F150" s="13"/>
      <c r="G150" s="32"/>
      <c r="H150" s="32"/>
      <c r="I150" s="32"/>
      <c r="J150" s="32"/>
      <c r="K150" s="32"/>
      <c r="L150" s="60"/>
      <c r="M150" s="60"/>
      <c r="N150" s="60"/>
      <c r="O150" s="60"/>
      <c r="P150" s="33"/>
      <c r="Q150" s="33"/>
      <c r="R150" s="33"/>
      <c r="S150" s="33"/>
      <c r="T150" s="33"/>
      <c r="U150" s="52"/>
      <c r="V150" s="52"/>
      <c r="W150" s="52"/>
      <c r="X150" s="95" t="e">
        <f>L150/'2022'!M150*100</f>
        <v>#DIV/0!</v>
      </c>
      <c r="Y150" s="95" t="e">
        <f>N150/'2022'!O150*100</f>
        <v>#DIV/0!</v>
      </c>
      <c r="Z150" s="95" t="e">
        <f t="shared" si="41"/>
        <v>#DIV/0!</v>
      </c>
      <c r="AA150" s="95" t="e">
        <f t="shared" si="42"/>
        <v>#DIV/0!</v>
      </c>
    </row>
    <row r="151" spans="1:27" s="3" customFormat="1" ht="56.25" customHeight="1">
      <c r="A151" s="38" t="s">
        <v>197</v>
      </c>
      <c r="B151" s="48" t="s">
        <v>198</v>
      </c>
      <c r="C151" s="49" t="s">
        <v>195</v>
      </c>
      <c r="D151" s="38" t="s">
        <v>196</v>
      </c>
      <c r="E151" s="13" t="s">
        <v>270</v>
      </c>
      <c r="F151" s="13"/>
      <c r="G151" s="32">
        <v>7418.2610000000004</v>
      </c>
      <c r="H151" s="32">
        <v>7618.848</v>
      </c>
      <c r="I151" s="32">
        <v>8587.2929999999997</v>
      </c>
      <c r="J151" s="32">
        <v>7716.4870000000001</v>
      </c>
      <c r="K151" s="32">
        <f t="shared" si="57"/>
        <v>31340.889000000003</v>
      </c>
      <c r="L151" s="60">
        <f>'2022'!M151</f>
        <v>77.626779999999982</v>
      </c>
      <c r="M151" s="60">
        <f>('2022'!L151+'2022'!M151)/2*1.04*2-L151</f>
        <v>77.995471200000011</v>
      </c>
      <c r="N151" s="60">
        <f>'2022'!O151</f>
        <v>38.638184000000003</v>
      </c>
      <c r="O151" s="60">
        <f t="shared" si="58"/>
        <v>40.183711360000004</v>
      </c>
      <c r="P151" s="33">
        <f t="shared" ref="P151:P161" si="61">G151*(L151-N151)</f>
        <v>289227.58115155587</v>
      </c>
      <c r="Q151" s="33">
        <f t="shared" ref="Q151:Q161" si="62">(L151-N151)*H151</f>
        <v>297048.18665740784</v>
      </c>
      <c r="R151" s="33">
        <f t="shared" ref="R151:R161" si="63">(M151-O151)*I151</f>
        <v>324700.66059171315</v>
      </c>
      <c r="S151" s="33">
        <f t="shared" ref="S151:S161" si="64">(M151-O151)*J151</f>
        <v>291773.95325248217</v>
      </c>
      <c r="T151" s="33">
        <f t="shared" si="59"/>
        <v>1202750.3816531592</v>
      </c>
      <c r="U151" s="52"/>
      <c r="V151" s="52"/>
      <c r="W151" s="52"/>
      <c r="X151" s="95">
        <f>L151/'2022'!M151*100</f>
        <v>100</v>
      </c>
      <c r="Y151" s="95">
        <f>N151/'2022'!O151*100</f>
        <v>100</v>
      </c>
      <c r="Z151" s="95">
        <f t="shared" si="41"/>
        <v>100.4749536178108</v>
      </c>
      <c r="AA151" s="95">
        <f t="shared" si="42"/>
        <v>104</v>
      </c>
    </row>
    <row r="152" spans="1:27" s="3" customFormat="1" ht="56.25" customHeight="1">
      <c r="A152" s="38" t="s">
        <v>52</v>
      </c>
      <c r="B152" s="48" t="s">
        <v>53</v>
      </c>
      <c r="C152" s="49" t="s">
        <v>195</v>
      </c>
      <c r="D152" s="38" t="s">
        <v>199</v>
      </c>
      <c r="E152" s="13" t="s">
        <v>270</v>
      </c>
      <c r="F152" s="13"/>
      <c r="G152" s="32">
        <v>50973.729999999996</v>
      </c>
      <c r="H152" s="32">
        <v>47848.56</v>
      </c>
      <c r="I152" s="32">
        <v>51122.73</v>
      </c>
      <c r="J152" s="32">
        <v>50436.33</v>
      </c>
      <c r="K152" s="32">
        <f t="shared" si="57"/>
        <v>200381.34999999998</v>
      </c>
      <c r="L152" s="60">
        <f>'2022'!M152</f>
        <v>69.290000000000006</v>
      </c>
      <c r="M152" s="60">
        <f>('2022'!L152+'2022'!M152)/2*1.04*2-L152</f>
        <v>74.833200000000019</v>
      </c>
      <c r="N152" s="60">
        <f>'2022'!O152</f>
        <v>38.134720000000002</v>
      </c>
      <c r="O152" s="60">
        <f t="shared" si="58"/>
        <v>39.660108800000003</v>
      </c>
      <c r="P152" s="33">
        <f t="shared" si="61"/>
        <v>1588100.8307944001</v>
      </c>
      <c r="Q152" s="33">
        <f t="shared" si="62"/>
        <v>1490735.2843968002</v>
      </c>
      <c r="R152" s="33">
        <f t="shared" si="63"/>
        <v>1798144.4446829769</v>
      </c>
      <c r="S152" s="33">
        <f t="shared" si="64"/>
        <v>1774001.6348832969</v>
      </c>
      <c r="T152" s="33">
        <f t="shared" si="59"/>
        <v>6650982.1947574737</v>
      </c>
      <c r="U152" s="52"/>
      <c r="V152" s="52"/>
      <c r="W152" s="52"/>
      <c r="X152" s="95">
        <f>L152/'2022'!M152*100</f>
        <v>100</v>
      </c>
      <c r="Y152" s="95">
        <f>N152/'2022'!O152*100</f>
        <v>100</v>
      </c>
      <c r="Z152" s="95">
        <f t="shared" si="41"/>
        <v>108</v>
      </c>
      <c r="AA152" s="95">
        <f t="shared" si="42"/>
        <v>104</v>
      </c>
    </row>
    <row r="153" spans="1:27" s="3" customFormat="1" ht="56.25" customHeight="1">
      <c r="A153" s="38" t="s">
        <v>52</v>
      </c>
      <c r="B153" s="48" t="s">
        <v>53</v>
      </c>
      <c r="C153" s="49" t="s">
        <v>195</v>
      </c>
      <c r="D153" s="38" t="s">
        <v>200</v>
      </c>
      <c r="E153" s="13" t="s">
        <v>270</v>
      </c>
      <c r="F153" s="13"/>
      <c r="G153" s="32">
        <v>1145.71</v>
      </c>
      <c r="H153" s="32">
        <v>1160.22</v>
      </c>
      <c r="I153" s="32">
        <v>1370.16</v>
      </c>
      <c r="J153" s="32">
        <v>1823.02</v>
      </c>
      <c r="K153" s="32">
        <f t="shared" si="57"/>
        <v>5499.1100000000006</v>
      </c>
      <c r="L153" s="60">
        <f>'2022'!M153</f>
        <v>69.320899999999995</v>
      </c>
      <c r="M153" s="60">
        <f>('2022'!L153+'2022'!M153)/2*1.04*2-L153</f>
        <v>74.501635999999991</v>
      </c>
      <c r="N153" s="60">
        <f>'2022'!O153</f>
        <v>29.317600000000002</v>
      </c>
      <c r="O153" s="60">
        <f t="shared" si="58"/>
        <v>30.490304000000002</v>
      </c>
      <c r="P153" s="33">
        <f t="shared" si="61"/>
        <v>45832.180842999995</v>
      </c>
      <c r="Q153" s="33">
        <f t="shared" si="62"/>
        <v>46412.628725999995</v>
      </c>
      <c r="R153" s="33">
        <f t="shared" si="63"/>
        <v>60302.566653119989</v>
      </c>
      <c r="S153" s="33">
        <f t="shared" si="64"/>
        <v>80233.538462639975</v>
      </c>
      <c r="T153" s="33">
        <f t="shared" si="59"/>
        <v>232780.91468475998</v>
      </c>
      <c r="U153" s="52"/>
      <c r="V153" s="52"/>
      <c r="W153" s="52"/>
      <c r="X153" s="95">
        <f>L153/'2022'!M153*100</f>
        <v>100</v>
      </c>
      <c r="Y153" s="95">
        <f>N153/'2022'!O153*100</f>
        <v>100</v>
      </c>
      <c r="Z153" s="95">
        <f t="shared" si="41"/>
        <v>107.47355559434455</v>
      </c>
      <c r="AA153" s="95">
        <f t="shared" si="42"/>
        <v>104</v>
      </c>
    </row>
    <row r="154" spans="1:27" s="3" customFormat="1" ht="56.25" customHeight="1">
      <c r="A154" s="38" t="s">
        <v>202</v>
      </c>
      <c r="B154" s="48" t="s">
        <v>203</v>
      </c>
      <c r="C154" s="49" t="s">
        <v>195</v>
      </c>
      <c r="D154" s="38" t="s">
        <v>201</v>
      </c>
      <c r="E154" s="13" t="s">
        <v>270</v>
      </c>
      <c r="F154" s="13"/>
      <c r="G154" s="32">
        <v>4479.0739999999996</v>
      </c>
      <c r="H154" s="32">
        <v>5099.4279999999999</v>
      </c>
      <c r="I154" s="32">
        <v>5675.4520000000002</v>
      </c>
      <c r="J154" s="32">
        <v>4651.665</v>
      </c>
      <c r="K154" s="32">
        <f t="shared" si="57"/>
        <v>19905.619000000002</v>
      </c>
      <c r="L154" s="60">
        <f>'2022'!M154</f>
        <v>71.61</v>
      </c>
      <c r="M154" s="60">
        <f>('2022'!L154+'2022'!M154)/2*1.04*2-L154</f>
        <v>71.951600000000028</v>
      </c>
      <c r="N154" s="60">
        <f>'2022'!O154</f>
        <v>34.268000000000001</v>
      </c>
      <c r="O154" s="60">
        <f t="shared" si="58"/>
        <v>35.638719999999999</v>
      </c>
      <c r="P154" s="33">
        <f t="shared" si="61"/>
        <v>167257.58130799999</v>
      </c>
      <c r="Q154" s="33">
        <f t="shared" si="62"/>
        <v>190422.84037599998</v>
      </c>
      <c r="R154" s="33">
        <f t="shared" si="63"/>
        <v>206092.00742176018</v>
      </c>
      <c r="S154" s="33">
        <f t="shared" si="64"/>
        <v>168915.35294520014</v>
      </c>
      <c r="T154" s="33">
        <f t="shared" si="59"/>
        <v>732687.78205096023</v>
      </c>
      <c r="U154" s="52"/>
      <c r="V154" s="52"/>
      <c r="W154" s="52"/>
      <c r="X154" s="95">
        <f>L154/'2022'!M154*100</f>
        <v>100</v>
      </c>
      <c r="Y154" s="95">
        <f>N154/'2022'!O154*100</f>
        <v>100</v>
      </c>
      <c r="Z154" s="95">
        <f t="shared" si="41"/>
        <v>100.47702834799613</v>
      </c>
      <c r="AA154" s="95">
        <f t="shared" si="42"/>
        <v>104</v>
      </c>
    </row>
    <row r="155" spans="1:27" s="3" customFormat="1" ht="56.25" customHeight="1">
      <c r="A155" s="38" t="s">
        <v>205</v>
      </c>
      <c r="B155" s="48" t="s">
        <v>206</v>
      </c>
      <c r="C155" s="49" t="s">
        <v>195</v>
      </c>
      <c r="D155" s="38" t="s">
        <v>204</v>
      </c>
      <c r="E155" s="13" t="s">
        <v>270</v>
      </c>
      <c r="F155" s="13"/>
      <c r="G155" s="32">
        <v>2526.8650000000002</v>
      </c>
      <c r="H155" s="32">
        <v>2378.44</v>
      </c>
      <c r="I155" s="32">
        <v>2323.5</v>
      </c>
      <c r="J155" s="32">
        <v>2317.9699999999998</v>
      </c>
      <c r="K155" s="32">
        <f t="shared" si="57"/>
        <v>9546.7749999999996</v>
      </c>
      <c r="L155" s="60">
        <f>'2022'!M155</f>
        <v>67.900000000000006</v>
      </c>
      <c r="M155" s="60">
        <f>('2022'!L155+'2022'!M155)/2*1.04*2-L155</f>
        <v>73.332000000000022</v>
      </c>
      <c r="N155" s="60">
        <f>'2022'!O155</f>
        <v>34.267688</v>
      </c>
      <c r="O155" s="60">
        <f t="shared" si="58"/>
        <v>35.638395520000003</v>
      </c>
      <c r="P155" s="33">
        <f t="shared" si="61"/>
        <v>84984.312061880017</v>
      </c>
      <c r="Q155" s="33">
        <f t="shared" si="62"/>
        <v>79992.43615328001</v>
      </c>
      <c r="R155" s="33">
        <f t="shared" si="63"/>
        <v>87581.090009280044</v>
      </c>
      <c r="S155" s="33">
        <f t="shared" si="64"/>
        <v>87372.644376505632</v>
      </c>
      <c r="T155" s="33">
        <f t="shared" si="59"/>
        <v>339930.48260094575</v>
      </c>
      <c r="U155" s="52"/>
      <c r="V155" s="52"/>
      <c r="W155" s="52"/>
      <c r="X155" s="95">
        <f>L155/'2022'!M155*100</f>
        <v>100</v>
      </c>
      <c r="Y155" s="95">
        <f>N155/'2022'!O155*100</f>
        <v>100</v>
      </c>
      <c r="Z155" s="95">
        <f t="shared" si="41"/>
        <v>108.00000000000003</v>
      </c>
      <c r="AA155" s="95">
        <f t="shared" si="42"/>
        <v>104</v>
      </c>
    </row>
    <row r="156" spans="1:27" s="3" customFormat="1" ht="56.25" customHeight="1">
      <c r="A156" s="38" t="s">
        <v>205</v>
      </c>
      <c r="B156" s="48" t="s">
        <v>206</v>
      </c>
      <c r="C156" s="49" t="s">
        <v>195</v>
      </c>
      <c r="D156" s="38" t="s">
        <v>207</v>
      </c>
      <c r="E156" s="13" t="s">
        <v>270</v>
      </c>
      <c r="F156" s="13" t="s">
        <v>327</v>
      </c>
      <c r="G156" s="32">
        <v>696</v>
      </c>
      <c r="H156" s="32">
        <v>696</v>
      </c>
      <c r="I156" s="32">
        <v>2323.5</v>
      </c>
      <c r="J156" s="32">
        <v>2317.9699999999998</v>
      </c>
      <c r="K156" s="32">
        <f t="shared" si="57"/>
        <v>6033.4699999999993</v>
      </c>
      <c r="L156" s="60">
        <f>'2022'!M156</f>
        <v>76.75</v>
      </c>
      <c r="M156" s="60">
        <f>('2022'!L156+'2022'!M156)/2*1.04*2-L156</f>
        <v>82.890000000000015</v>
      </c>
      <c r="N156" s="60">
        <f>'2022'!O156</f>
        <v>68.599648000000002</v>
      </c>
      <c r="O156" s="60">
        <f t="shared" si="58"/>
        <v>71.343633920000002</v>
      </c>
      <c r="P156" s="33">
        <f t="shared" si="61"/>
        <v>5672.6449919999986</v>
      </c>
      <c r="Q156" s="33">
        <f t="shared" si="62"/>
        <v>5672.6449919999986</v>
      </c>
      <c r="R156" s="33">
        <f t="shared" si="63"/>
        <v>26827.981586880029</v>
      </c>
      <c r="S156" s="33">
        <f t="shared" si="64"/>
        <v>26764.130182457626</v>
      </c>
      <c r="T156" s="33">
        <f t="shared" si="59"/>
        <v>64937.401753337646</v>
      </c>
      <c r="U156" s="52"/>
      <c r="V156" s="52"/>
      <c r="W156" s="52"/>
      <c r="X156" s="95">
        <f>L156/'2022'!M156*100</f>
        <v>100</v>
      </c>
      <c r="Y156" s="95">
        <f>N156/'2022'!O156*100</f>
        <v>100</v>
      </c>
      <c r="Z156" s="95">
        <f t="shared" si="41"/>
        <v>108.00000000000003</v>
      </c>
      <c r="AA156" s="95">
        <f t="shared" si="42"/>
        <v>104</v>
      </c>
    </row>
    <row r="157" spans="1:27" s="3" customFormat="1" ht="56.25" customHeight="1">
      <c r="A157" s="38" t="s">
        <v>205</v>
      </c>
      <c r="B157" s="48" t="s">
        <v>206</v>
      </c>
      <c r="C157" s="49" t="s">
        <v>195</v>
      </c>
      <c r="D157" s="38" t="s">
        <v>208</v>
      </c>
      <c r="E157" s="13" t="s">
        <v>270</v>
      </c>
      <c r="F157" s="13"/>
      <c r="G157" s="32">
        <v>539.62400000000002</v>
      </c>
      <c r="H157" s="32">
        <v>783.28</v>
      </c>
      <c r="I157" s="32">
        <v>756.89</v>
      </c>
      <c r="J157" s="32">
        <v>754.21999999999991</v>
      </c>
      <c r="K157" s="32">
        <f t="shared" si="57"/>
        <v>2834.0139999999997</v>
      </c>
      <c r="L157" s="60">
        <f>'2022'!M157</f>
        <v>76.760000000000005</v>
      </c>
      <c r="M157" s="60">
        <f>('2022'!L157+'2022'!M157)/2*1.04*2-L157</f>
        <v>82.900800000000018</v>
      </c>
      <c r="N157" s="60">
        <f>'2022'!O157</f>
        <v>34.267688</v>
      </c>
      <c r="O157" s="60">
        <f t="shared" si="58"/>
        <v>35.638395520000003</v>
      </c>
      <c r="P157" s="33">
        <f t="shared" si="61"/>
        <v>22929.871370688004</v>
      </c>
      <c r="Q157" s="33">
        <f t="shared" si="62"/>
        <v>33283.378143360002</v>
      </c>
      <c r="R157" s="33">
        <f t="shared" si="63"/>
        <v>35772.441326867214</v>
      </c>
      <c r="S157" s="33">
        <f t="shared" si="64"/>
        <v>35646.250706905608</v>
      </c>
      <c r="T157" s="33">
        <f t="shared" si="59"/>
        <v>127631.94154782084</v>
      </c>
      <c r="U157" s="52"/>
      <c r="V157" s="52"/>
      <c r="W157" s="52"/>
      <c r="X157" s="95">
        <f>L157/'2022'!M157*100</f>
        <v>100</v>
      </c>
      <c r="Y157" s="95">
        <f>N157/'2022'!O157*100</f>
        <v>100</v>
      </c>
      <c r="Z157" s="95">
        <f t="shared" si="41"/>
        <v>108</v>
      </c>
      <c r="AA157" s="95">
        <f t="shared" si="42"/>
        <v>104</v>
      </c>
    </row>
    <row r="158" spans="1:27" s="3" customFormat="1" ht="56.25" customHeight="1">
      <c r="A158" s="38" t="s">
        <v>210</v>
      </c>
      <c r="B158" s="48" t="s">
        <v>211</v>
      </c>
      <c r="C158" s="49" t="s">
        <v>195</v>
      </c>
      <c r="D158" s="38" t="s">
        <v>209</v>
      </c>
      <c r="E158" s="13" t="s">
        <v>270</v>
      </c>
      <c r="F158" s="13"/>
      <c r="G158" s="32">
        <v>14428.892</v>
      </c>
      <c r="H158" s="32">
        <v>13844.735000000001</v>
      </c>
      <c r="I158" s="32">
        <v>14925.790999999999</v>
      </c>
      <c r="J158" s="32">
        <v>14271.733000000002</v>
      </c>
      <c r="K158" s="32">
        <f t="shared" si="57"/>
        <v>57471.150999999998</v>
      </c>
      <c r="L158" s="60">
        <f>'2022'!M158</f>
        <v>57.21</v>
      </c>
      <c r="M158" s="60">
        <f>('2022'!L158+'2022'!M158)/2*1.04*2-L158</f>
        <v>60.944400000000009</v>
      </c>
      <c r="N158" s="60">
        <f>'2022'!O158</f>
        <v>29.32</v>
      </c>
      <c r="O158" s="60">
        <f t="shared" si="58"/>
        <v>30.492800000000003</v>
      </c>
      <c r="P158" s="33">
        <f t="shared" si="61"/>
        <v>402421.79788000003</v>
      </c>
      <c r="Q158" s="33">
        <f t="shared" si="62"/>
        <v>386129.65915000002</v>
      </c>
      <c r="R158" s="33">
        <f t="shared" si="63"/>
        <v>454514.21721560007</v>
      </c>
      <c r="S158" s="33">
        <f t="shared" si="64"/>
        <v>434597.10462280014</v>
      </c>
      <c r="T158" s="33">
        <f t="shared" si="59"/>
        <v>1677662.7788684003</v>
      </c>
      <c r="U158" s="52"/>
      <c r="V158" s="52"/>
      <c r="W158" s="52"/>
      <c r="X158" s="95">
        <f>L158/'2022'!M158*100</f>
        <v>100</v>
      </c>
      <c r="Y158" s="95">
        <f>N158/'2022'!O158*100</f>
        <v>100</v>
      </c>
      <c r="Z158" s="95">
        <f t="shared" si="41"/>
        <v>106.52753015207132</v>
      </c>
      <c r="AA158" s="95">
        <f t="shared" si="42"/>
        <v>104</v>
      </c>
    </row>
    <row r="159" spans="1:27" s="3" customFormat="1" ht="56.25" customHeight="1">
      <c r="A159" s="38" t="s">
        <v>213</v>
      </c>
      <c r="B159" s="48" t="s">
        <v>214</v>
      </c>
      <c r="C159" s="49" t="s">
        <v>195</v>
      </c>
      <c r="D159" s="38" t="s">
        <v>212</v>
      </c>
      <c r="E159" s="13" t="s">
        <v>270</v>
      </c>
      <c r="F159" s="13"/>
      <c r="G159" s="32">
        <v>2495.652</v>
      </c>
      <c r="H159" s="32">
        <v>2533.0590000000002</v>
      </c>
      <c r="I159" s="32">
        <v>2781.067</v>
      </c>
      <c r="J159" s="32">
        <v>2663.21</v>
      </c>
      <c r="K159" s="32">
        <f t="shared" si="57"/>
        <v>10472.988000000001</v>
      </c>
      <c r="L159" s="60">
        <f>'2022'!M159</f>
        <v>84.394179999999992</v>
      </c>
      <c r="M159" s="60">
        <f>('2022'!L159+'2022'!M159)/2*1.04*2-L159</f>
        <v>89.165367200000006</v>
      </c>
      <c r="N159" s="60">
        <f>'2022'!O159</f>
        <v>34.267688</v>
      </c>
      <c r="O159" s="60">
        <f t="shared" si="58"/>
        <v>35.638395520000003</v>
      </c>
      <c r="P159" s="33">
        <f t="shared" si="61"/>
        <v>125098.28001278399</v>
      </c>
      <c r="Q159" s="33">
        <f t="shared" si="62"/>
        <v>126973.36169902798</v>
      </c>
      <c r="R159" s="33">
        <f t="shared" si="63"/>
        <v>148862.09454918257</v>
      </c>
      <c r="S159" s="33">
        <f t="shared" si="64"/>
        <v>142553.5662478928</v>
      </c>
      <c r="T159" s="33">
        <f t="shared" si="59"/>
        <v>543487.30250888737</v>
      </c>
      <c r="U159" s="52"/>
      <c r="V159" s="52"/>
      <c r="W159" s="52"/>
      <c r="X159" s="95">
        <f>L159/'2022'!M159*100</f>
        <v>100</v>
      </c>
      <c r="Y159" s="95">
        <f>N159/'2022'!O159*100</f>
        <v>100</v>
      </c>
      <c r="Z159" s="95">
        <f t="shared" si="41"/>
        <v>105.65345525011323</v>
      </c>
      <c r="AA159" s="95">
        <f t="shared" si="42"/>
        <v>104</v>
      </c>
    </row>
    <row r="160" spans="1:27" s="3" customFormat="1" ht="56.25" customHeight="1">
      <c r="A160" s="38" t="s">
        <v>213</v>
      </c>
      <c r="B160" s="48" t="s">
        <v>214</v>
      </c>
      <c r="C160" s="49" t="s">
        <v>195</v>
      </c>
      <c r="D160" s="38" t="s">
        <v>215</v>
      </c>
      <c r="E160" s="13" t="s">
        <v>270</v>
      </c>
      <c r="F160" s="13"/>
      <c r="G160" s="32">
        <v>1042.184</v>
      </c>
      <c r="H160" s="32">
        <v>1128.701</v>
      </c>
      <c r="I160" s="32">
        <v>1216.595</v>
      </c>
      <c r="J160" s="32">
        <v>1296.6300000000001</v>
      </c>
      <c r="K160" s="32">
        <f t="shared" si="57"/>
        <v>4684.1100000000006</v>
      </c>
      <c r="L160" s="60">
        <f>'2022'!M160</f>
        <v>56.4</v>
      </c>
      <c r="M160" s="60">
        <f>('2022'!L160+'2022'!M160)/2*1.04*2-L160</f>
        <v>60.911999999999999</v>
      </c>
      <c r="N160" s="60">
        <f>'2022'!O160</f>
        <v>34.267688</v>
      </c>
      <c r="O160" s="60">
        <f t="shared" si="58"/>
        <v>35.638395520000003</v>
      </c>
      <c r="P160" s="33">
        <f t="shared" si="61"/>
        <v>23065.941449407997</v>
      </c>
      <c r="Q160" s="33">
        <f t="shared" si="62"/>
        <v>24980.762686711998</v>
      </c>
      <c r="R160" s="33">
        <f t="shared" si="63"/>
        <v>30747.740842345596</v>
      </c>
      <c r="S160" s="33">
        <f t="shared" si="64"/>
        <v>32770.5137769024</v>
      </c>
      <c r="T160" s="33">
        <f t="shared" si="59"/>
        <v>111564.95875536799</v>
      </c>
      <c r="U160" s="52"/>
      <c r="V160" s="52"/>
      <c r="W160" s="52"/>
      <c r="X160" s="95">
        <f>L160/'2022'!M160*100</f>
        <v>100</v>
      </c>
      <c r="Y160" s="95">
        <f>N160/'2022'!O160*100</f>
        <v>100</v>
      </c>
      <c r="Z160" s="95">
        <f t="shared" si="41"/>
        <v>108</v>
      </c>
      <c r="AA160" s="95">
        <f t="shared" si="42"/>
        <v>104</v>
      </c>
    </row>
    <row r="161" spans="1:27" s="3" customFormat="1" ht="56.25" customHeight="1">
      <c r="A161" s="38" t="s">
        <v>213</v>
      </c>
      <c r="B161" s="48" t="s">
        <v>214</v>
      </c>
      <c r="C161" s="49" t="s">
        <v>195</v>
      </c>
      <c r="D161" s="38" t="s">
        <v>216</v>
      </c>
      <c r="E161" s="13" t="s">
        <v>270</v>
      </c>
      <c r="F161" s="13"/>
      <c r="G161" s="32">
        <v>516.91300000000001</v>
      </c>
      <c r="H161" s="32">
        <v>398.95000000000005</v>
      </c>
      <c r="I161" s="32">
        <v>417.32799999999997</v>
      </c>
      <c r="J161" s="32">
        <v>636.50599999999997</v>
      </c>
      <c r="K161" s="32">
        <f t="shared" si="57"/>
        <v>1969.6970000000001</v>
      </c>
      <c r="L161" s="60">
        <f>'2022'!M161</f>
        <v>74.87</v>
      </c>
      <c r="M161" s="60">
        <f>('2022'!L161+'2022'!M161)/2*1.04*2-L161</f>
        <v>80.8596</v>
      </c>
      <c r="N161" s="60">
        <f>'2022'!O161</f>
        <v>34.267688</v>
      </c>
      <c r="O161" s="60">
        <f t="shared" si="58"/>
        <v>35.638395520000003</v>
      </c>
      <c r="P161" s="33">
        <f t="shared" si="61"/>
        <v>20987.862902856003</v>
      </c>
      <c r="Q161" s="33">
        <f t="shared" si="62"/>
        <v>16198.292372400003</v>
      </c>
      <c r="R161" s="33">
        <f t="shared" si="63"/>
        <v>18872.074823229439</v>
      </c>
      <c r="S161" s="33">
        <f t="shared" si="64"/>
        <v>28783.567978746876</v>
      </c>
      <c r="T161" s="33">
        <f t="shared" si="59"/>
        <v>84841.798077232321</v>
      </c>
      <c r="U161" s="52"/>
      <c r="V161" s="52"/>
      <c r="W161" s="52"/>
      <c r="X161" s="95">
        <f>L161/'2022'!M161*100</f>
        <v>100</v>
      </c>
      <c r="Y161" s="95">
        <f>N161/'2022'!O161*100</f>
        <v>100</v>
      </c>
      <c r="Z161" s="95">
        <f t="shared" si="41"/>
        <v>107.99999999999999</v>
      </c>
      <c r="AA161" s="95">
        <f t="shared" si="42"/>
        <v>104</v>
      </c>
    </row>
    <row r="162" spans="1:27" s="3" customFormat="1" ht="11.25" customHeight="1">
      <c r="A162" s="38"/>
      <c r="B162" s="48"/>
      <c r="C162" s="49"/>
      <c r="D162" s="38"/>
      <c r="E162" s="13"/>
      <c r="F162" s="13"/>
      <c r="G162" s="32"/>
      <c r="H162" s="32"/>
      <c r="I162" s="32"/>
      <c r="J162" s="32"/>
      <c r="K162" s="32"/>
      <c r="L162" s="60"/>
      <c r="M162" s="60"/>
      <c r="N162" s="60"/>
      <c r="O162" s="60"/>
      <c r="P162" s="33"/>
      <c r="Q162" s="33"/>
      <c r="R162" s="33"/>
      <c r="S162" s="33"/>
      <c r="T162" s="33"/>
      <c r="U162" s="52"/>
      <c r="V162" s="52"/>
      <c r="W162" s="52"/>
      <c r="X162" s="95" t="e">
        <f>L162/'2022'!M162*100</f>
        <v>#DIV/0!</v>
      </c>
      <c r="Y162" s="95" t="e">
        <f>N162/'2022'!O162*100</f>
        <v>#DIV/0!</v>
      </c>
      <c r="Z162" s="95" t="e">
        <f t="shared" si="41"/>
        <v>#DIV/0!</v>
      </c>
      <c r="AA162" s="95" t="e">
        <f t="shared" si="42"/>
        <v>#DIV/0!</v>
      </c>
    </row>
    <row r="163" spans="1:27" s="3" customFormat="1" ht="52.5" customHeight="1">
      <c r="A163" s="38" t="s">
        <v>219</v>
      </c>
      <c r="B163" s="48" t="s">
        <v>220</v>
      </c>
      <c r="C163" s="49" t="s">
        <v>217</v>
      </c>
      <c r="D163" s="38" t="s">
        <v>218</v>
      </c>
      <c r="E163" s="13" t="s">
        <v>270</v>
      </c>
      <c r="F163" s="13" t="s">
        <v>296</v>
      </c>
      <c r="G163" s="32">
        <v>2729.7669999999998</v>
      </c>
      <c r="H163" s="32">
        <v>2973.6289999999999</v>
      </c>
      <c r="I163" s="32">
        <v>3203.2359999999999</v>
      </c>
      <c r="J163" s="32">
        <v>2729.7669999999998</v>
      </c>
      <c r="K163" s="32">
        <f t="shared" si="57"/>
        <v>11636.398999999999</v>
      </c>
      <c r="L163" s="60">
        <f>'2022'!M163</f>
        <v>162.91999999999999</v>
      </c>
      <c r="M163" s="60">
        <f>('2022'!L163+'2022'!M163)/2*1.04*2-L163</f>
        <v>163.69199999999998</v>
      </c>
      <c r="N163" s="60">
        <f>'2022'!O163</f>
        <v>102.09</v>
      </c>
      <c r="O163" s="60">
        <f t="shared" si="58"/>
        <v>106.17360000000001</v>
      </c>
      <c r="P163" s="33">
        <f t="shared" ref="P163:P171" si="65">G163*(L163-N163)</f>
        <v>166051.72660999995</v>
      </c>
      <c r="Q163" s="33">
        <f t="shared" ref="Q163:Q171" si="66">(L163-N163)*H163</f>
        <v>180885.85206999994</v>
      </c>
      <c r="R163" s="33">
        <f t="shared" ref="R163:R171" si="67">(M163-O163)*I163</f>
        <v>184245.0095423999</v>
      </c>
      <c r="S163" s="33">
        <f t="shared" ref="S163:S171" si="68">(M163-O163)*J163</f>
        <v>157011.83021279992</v>
      </c>
      <c r="T163" s="33">
        <f t="shared" si="59"/>
        <v>688194.41843519977</v>
      </c>
      <c r="U163" s="52"/>
      <c r="V163" s="52"/>
      <c r="W163" s="52"/>
      <c r="X163" s="95">
        <f>L163/'2022'!M163*100</f>
        <v>100</v>
      </c>
      <c r="Y163" s="95">
        <f>N163/'2022'!O163*100</f>
        <v>100</v>
      </c>
      <c r="Z163" s="95">
        <f t="shared" si="41"/>
        <v>100.47385219739749</v>
      </c>
      <c r="AA163" s="95">
        <f t="shared" si="42"/>
        <v>104</v>
      </c>
    </row>
    <row r="164" spans="1:27" s="3" customFormat="1" ht="52.5" customHeight="1">
      <c r="A164" s="38" t="s">
        <v>219</v>
      </c>
      <c r="B164" s="48" t="s">
        <v>220</v>
      </c>
      <c r="C164" s="49" t="s">
        <v>217</v>
      </c>
      <c r="D164" s="38" t="s">
        <v>221</v>
      </c>
      <c r="E164" s="13" t="s">
        <v>270</v>
      </c>
      <c r="F164" s="13" t="s">
        <v>297</v>
      </c>
      <c r="G164" s="32">
        <v>3352.4029999999993</v>
      </c>
      <c r="H164" s="32">
        <v>3750.5430000000001</v>
      </c>
      <c r="I164" s="32">
        <v>3630.8580000000002</v>
      </c>
      <c r="J164" s="32">
        <v>3352.4029999999998</v>
      </c>
      <c r="K164" s="32">
        <f t="shared" si="57"/>
        <v>14086.207</v>
      </c>
      <c r="L164" s="60">
        <f>'2022'!M164</f>
        <v>90.33</v>
      </c>
      <c r="M164" s="60">
        <f>('2022'!L164+'2022'!M164)/2*1.04*2-L164</f>
        <v>90.754800000000003</v>
      </c>
      <c r="N164" s="60">
        <f>'2022'!O164</f>
        <v>74.88</v>
      </c>
      <c r="O164" s="60">
        <f t="shared" si="58"/>
        <v>77.875199999999992</v>
      </c>
      <c r="P164" s="33">
        <f t="shared" si="65"/>
        <v>51794.626349999999</v>
      </c>
      <c r="Q164" s="33">
        <f t="shared" si="66"/>
        <v>57945.889350000012</v>
      </c>
      <c r="R164" s="33">
        <f t="shared" si="67"/>
        <v>46763.998696800038</v>
      </c>
      <c r="S164" s="33">
        <f t="shared" si="68"/>
        <v>43177.609678800036</v>
      </c>
      <c r="T164" s="33">
        <f t="shared" si="59"/>
        <v>199682.12407560009</v>
      </c>
      <c r="U164" s="52"/>
      <c r="V164" s="52"/>
      <c r="W164" s="52"/>
      <c r="X164" s="95">
        <f>L164/'2022'!M164*100</f>
        <v>100</v>
      </c>
      <c r="Y164" s="95">
        <f>N164/'2022'!O164*100</f>
        <v>100</v>
      </c>
      <c r="Z164" s="95">
        <f t="shared" ref="Z164:Z227" si="69">M164/L164*100</f>
        <v>100.47027565592828</v>
      </c>
      <c r="AA164" s="95">
        <f t="shared" ref="AA164:AA227" si="70">O164/N164*100</f>
        <v>104</v>
      </c>
    </row>
    <row r="165" spans="1:27" s="3" customFormat="1" ht="52.5" customHeight="1">
      <c r="A165" s="38" t="s">
        <v>219</v>
      </c>
      <c r="B165" s="48" t="s">
        <v>220</v>
      </c>
      <c r="C165" s="49" t="s">
        <v>217</v>
      </c>
      <c r="D165" s="38" t="s">
        <v>222</v>
      </c>
      <c r="E165" s="13" t="s">
        <v>270</v>
      </c>
      <c r="F165" s="13" t="s">
        <v>297</v>
      </c>
      <c r="G165" s="32">
        <v>18024.654000000002</v>
      </c>
      <c r="H165" s="32">
        <v>17348.275000000001</v>
      </c>
      <c r="I165" s="32">
        <v>17785.981</v>
      </c>
      <c r="J165" s="32">
        <v>18024.653999999999</v>
      </c>
      <c r="K165" s="32">
        <f t="shared" si="57"/>
        <v>71183.563999999998</v>
      </c>
      <c r="L165" s="60">
        <f>'2022'!M165</f>
        <v>64.040000000000006</v>
      </c>
      <c r="M165" s="60">
        <f>('2022'!L165+'2022'!M165)/2*1.04*2-L165</f>
        <v>64.347999999999999</v>
      </c>
      <c r="N165" s="60">
        <f>'2022'!O165</f>
        <v>48.88</v>
      </c>
      <c r="O165" s="60">
        <f t="shared" si="58"/>
        <v>50.835200000000007</v>
      </c>
      <c r="P165" s="33">
        <f t="shared" si="65"/>
        <v>273253.75464000012</v>
      </c>
      <c r="Q165" s="33">
        <f t="shared" si="66"/>
        <v>262999.8490000001</v>
      </c>
      <c r="R165" s="33">
        <f t="shared" si="67"/>
        <v>240338.40405679983</v>
      </c>
      <c r="S165" s="33">
        <f t="shared" si="68"/>
        <v>243563.54457119983</v>
      </c>
      <c r="T165" s="33">
        <f t="shared" si="59"/>
        <v>1020155.5522679999</v>
      </c>
      <c r="U165" s="52"/>
      <c r="V165" s="52"/>
      <c r="W165" s="52"/>
      <c r="X165" s="95">
        <f>L165/'2022'!M165*100</f>
        <v>100</v>
      </c>
      <c r="Y165" s="95">
        <f>N165/'2022'!O165*100</f>
        <v>100</v>
      </c>
      <c r="Z165" s="95">
        <f t="shared" si="69"/>
        <v>100.48094940662085</v>
      </c>
      <c r="AA165" s="95">
        <f t="shared" si="70"/>
        <v>104</v>
      </c>
    </row>
    <row r="166" spans="1:27" s="3" customFormat="1" ht="52.5" customHeight="1">
      <c r="A166" s="38" t="s">
        <v>224</v>
      </c>
      <c r="B166" s="48" t="s">
        <v>225</v>
      </c>
      <c r="C166" s="49" t="s">
        <v>217</v>
      </c>
      <c r="D166" s="38" t="s">
        <v>223</v>
      </c>
      <c r="E166" s="13" t="s">
        <v>270</v>
      </c>
      <c r="F166" s="13"/>
      <c r="G166" s="32">
        <v>23136.68</v>
      </c>
      <c r="H166" s="32">
        <v>24517.660000000003</v>
      </c>
      <c r="I166" s="32">
        <v>23700.32</v>
      </c>
      <c r="J166" s="32">
        <v>25655.13</v>
      </c>
      <c r="K166" s="32">
        <f t="shared" si="57"/>
        <v>97009.790000000008</v>
      </c>
      <c r="L166" s="60">
        <v>104.83</v>
      </c>
      <c r="M166" s="60">
        <f>L166</f>
        <v>104.83</v>
      </c>
      <c r="N166" s="60">
        <f>'2022'!O166</f>
        <v>80.08</v>
      </c>
      <c r="O166" s="60">
        <f t="shared" si="58"/>
        <v>83.283200000000008</v>
      </c>
      <c r="P166" s="33">
        <f t="shared" si="65"/>
        <v>572632.82999999996</v>
      </c>
      <c r="Q166" s="33">
        <f t="shared" si="66"/>
        <v>606812.08500000008</v>
      </c>
      <c r="R166" s="33">
        <f t="shared" si="67"/>
        <v>510666.05497599975</v>
      </c>
      <c r="S166" s="33">
        <f t="shared" si="68"/>
        <v>552785.95508399978</v>
      </c>
      <c r="T166" s="33">
        <f t="shared" si="59"/>
        <v>2242896.9250599993</v>
      </c>
      <c r="U166" s="52"/>
      <c r="V166" s="52"/>
      <c r="W166" s="52"/>
      <c r="X166" s="95">
        <f>L166/'2022'!M166*100</f>
        <v>89.65959630516592</v>
      </c>
      <c r="Y166" s="95">
        <f>N166/'2022'!O166*100</f>
        <v>100</v>
      </c>
      <c r="Z166" s="95">
        <f t="shared" si="69"/>
        <v>100</v>
      </c>
      <c r="AA166" s="95">
        <f t="shared" si="70"/>
        <v>104</v>
      </c>
    </row>
    <row r="167" spans="1:27" s="3" customFormat="1" ht="52.5" customHeight="1">
      <c r="A167" s="38" t="s">
        <v>224</v>
      </c>
      <c r="B167" s="48" t="s">
        <v>225</v>
      </c>
      <c r="C167" s="49" t="s">
        <v>217</v>
      </c>
      <c r="D167" s="38" t="s">
        <v>226</v>
      </c>
      <c r="E167" s="13" t="s">
        <v>270</v>
      </c>
      <c r="F167" s="13"/>
      <c r="G167" s="32">
        <v>10442.380000000001</v>
      </c>
      <c r="H167" s="32">
        <v>10321.27</v>
      </c>
      <c r="I167" s="32">
        <v>10165.469999999999</v>
      </c>
      <c r="J167" s="32">
        <v>10704.6</v>
      </c>
      <c r="K167" s="32">
        <f t="shared" si="57"/>
        <v>41633.72</v>
      </c>
      <c r="L167" s="60">
        <v>104.83</v>
      </c>
      <c r="M167" s="60">
        <f>L167</f>
        <v>104.83</v>
      </c>
      <c r="N167" s="60">
        <f>'2022'!O167</f>
        <v>78</v>
      </c>
      <c r="O167" s="60">
        <f t="shared" si="58"/>
        <v>81.12</v>
      </c>
      <c r="P167" s="33">
        <f t="shared" si="65"/>
        <v>280169.05540000001</v>
      </c>
      <c r="Q167" s="33">
        <f t="shared" si="66"/>
        <v>276919.6741</v>
      </c>
      <c r="R167" s="33">
        <f t="shared" si="67"/>
        <v>241023.29369999992</v>
      </c>
      <c r="S167" s="33">
        <f t="shared" si="68"/>
        <v>253806.06599999993</v>
      </c>
      <c r="T167" s="33">
        <f t="shared" si="59"/>
        <v>1051918.0891999998</v>
      </c>
      <c r="U167" s="52"/>
      <c r="V167" s="52"/>
      <c r="W167" s="52"/>
      <c r="X167" s="95">
        <f>L167/'2022'!M167*100</f>
        <v>89.65959630516592</v>
      </c>
      <c r="Y167" s="95">
        <f>N167/'2022'!O167*100</f>
        <v>100</v>
      </c>
      <c r="Z167" s="95">
        <f t="shared" si="69"/>
        <v>100</v>
      </c>
      <c r="AA167" s="95">
        <f t="shared" si="70"/>
        <v>104</v>
      </c>
    </row>
    <row r="168" spans="1:27" s="3" customFormat="1" ht="52.5" customHeight="1">
      <c r="A168" s="38" t="s">
        <v>228</v>
      </c>
      <c r="B168" s="48" t="s">
        <v>229</v>
      </c>
      <c r="C168" s="49" t="s">
        <v>217</v>
      </c>
      <c r="D168" s="38" t="s">
        <v>227</v>
      </c>
      <c r="E168" s="13" t="s">
        <v>270</v>
      </c>
      <c r="F168" s="13"/>
      <c r="G168" s="32">
        <v>9736.2479999999996</v>
      </c>
      <c r="H168" s="32">
        <v>9947.4279999999999</v>
      </c>
      <c r="I168" s="32">
        <v>9951.8700000000008</v>
      </c>
      <c r="J168" s="32">
        <v>10276.174000000001</v>
      </c>
      <c r="K168" s="32">
        <f t="shared" si="57"/>
        <v>39911.72</v>
      </c>
      <c r="L168" s="60">
        <f>'2022'!M168</f>
        <v>90.04</v>
      </c>
      <c r="M168" s="60">
        <f>('2022'!L168+'2022'!M168)/2*1.04*2-L168</f>
        <v>96.692000000000021</v>
      </c>
      <c r="N168" s="60">
        <f>'2022'!O168</f>
        <v>78</v>
      </c>
      <c r="O168" s="60">
        <f t="shared" si="58"/>
        <v>81.12</v>
      </c>
      <c r="P168" s="33">
        <f t="shared" si="65"/>
        <v>117224.42592000005</v>
      </c>
      <c r="Q168" s="33">
        <f t="shared" si="66"/>
        <v>119767.03312000007</v>
      </c>
      <c r="R168" s="33">
        <f t="shared" si="67"/>
        <v>154970.51964000019</v>
      </c>
      <c r="S168" s="33">
        <f t="shared" si="68"/>
        <v>160020.58152800018</v>
      </c>
      <c r="T168" s="33">
        <f t="shared" si="59"/>
        <v>551982.56020800048</v>
      </c>
      <c r="U168" s="52"/>
      <c r="V168" s="52"/>
      <c r="W168" s="52"/>
      <c r="X168" s="95">
        <f>L168/'2022'!M168*100</f>
        <v>100</v>
      </c>
      <c r="Y168" s="95">
        <f>N168/'2022'!O168*100</f>
        <v>100</v>
      </c>
      <c r="Z168" s="95">
        <f t="shared" si="69"/>
        <v>107.38782763216351</v>
      </c>
      <c r="AA168" s="95">
        <f t="shared" si="70"/>
        <v>104</v>
      </c>
    </row>
    <row r="169" spans="1:27" s="3" customFormat="1" ht="52.5" customHeight="1">
      <c r="A169" s="38" t="s">
        <v>230</v>
      </c>
      <c r="B169" s="48" t="s">
        <v>231</v>
      </c>
      <c r="C169" s="49" t="s">
        <v>217</v>
      </c>
      <c r="D169" s="38" t="s">
        <v>31</v>
      </c>
      <c r="E169" s="13" t="s">
        <v>270</v>
      </c>
      <c r="F169" s="13"/>
      <c r="G169" s="32">
        <v>2541.5360000000001</v>
      </c>
      <c r="H169" s="32">
        <v>2399.6750000000002</v>
      </c>
      <c r="I169" s="32">
        <v>2344</v>
      </c>
      <c r="J169" s="32">
        <v>2523.3500000000004</v>
      </c>
      <c r="K169" s="32">
        <f t="shared" si="57"/>
        <v>9808.5610000000015</v>
      </c>
      <c r="L169" s="60">
        <f>'2022'!M169</f>
        <v>180.15</v>
      </c>
      <c r="M169" s="60">
        <f>('2022'!L169+'2022'!M169)/2*1.04*2-L169</f>
        <v>194.56200000000004</v>
      </c>
      <c r="N169" s="60">
        <f>'2022'!O169</f>
        <v>123.35</v>
      </c>
      <c r="O169" s="60">
        <f t="shared" si="58"/>
        <v>128.28399999999999</v>
      </c>
      <c r="P169" s="33">
        <f t="shared" si="65"/>
        <v>144359.24480000004</v>
      </c>
      <c r="Q169" s="33">
        <f t="shared" si="66"/>
        <v>136301.54000000004</v>
      </c>
      <c r="R169" s="33">
        <f t="shared" si="67"/>
        <v>155355.6320000001</v>
      </c>
      <c r="S169" s="33">
        <f t="shared" si="68"/>
        <v>167242.59130000015</v>
      </c>
      <c r="T169" s="33">
        <f t="shared" si="59"/>
        <v>603259.00810000033</v>
      </c>
      <c r="U169" s="52"/>
      <c r="V169" s="52"/>
      <c r="W169" s="52"/>
      <c r="X169" s="95">
        <f>L169/'2022'!M169*100</f>
        <v>100</v>
      </c>
      <c r="Y169" s="95">
        <f>N169/'2022'!O169*100</f>
        <v>100</v>
      </c>
      <c r="Z169" s="95">
        <f t="shared" si="69"/>
        <v>108.00000000000003</v>
      </c>
      <c r="AA169" s="95">
        <f t="shared" si="70"/>
        <v>104</v>
      </c>
    </row>
    <row r="170" spans="1:27" s="3" customFormat="1" ht="52.5" customHeight="1">
      <c r="A170" s="38" t="s">
        <v>233</v>
      </c>
      <c r="B170" s="48" t="s">
        <v>234</v>
      </c>
      <c r="C170" s="49" t="s">
        <v>217</v>
      </c>
      <c r="D170" s="38" t="s">
        <v>232</v>
      </c>
      <c r="E170" s="13" t="s">
        <v>270</v>
      </c>
      <c r="F170" s="13"/>
      <c r="G170" s="32">
        <v>3094.4479999999999</v>
      </c>
      <c r="H170" s="32">
        <v>3158.902</v>
      </c>
      <c r="I170" s="32">
        <v>3541.6889999999999</v>
      </c>
      <c r="J170" s="32">
        <v>3120.9</v>
      </c>
      <c r="K170" s="32">
        <f t="shared" si="57"/>
        <v>12915.939</v>
      </c>
      <c r="L170" s="60">
        <f>'2022'!M170</f>
        <v>98.15</v>
      </c>
      <c r="M170" s="60">
        <f>('2022'!L170+'2022'!M170)/2*1.04*2-L170</f>
        <v>101.61320000000001</v>
      </c>
      <c r="N170" s="60">
        <f>'2022'!O170</f>
        <v>92.67</v>
      </c>
      <c r="O170" s="60">
        <f t="shared" si="58"/>
        <v>96.376800000000003</v>
      </c>
      <c r="P170" s="33">
        <f t="shared" si="65"/>
        <v>16957.575040000011</v>
      </c>
      <c r="Q170" s="33">
        <f t="shared" si="66"/>
        <v>17310.782960000011</v>
      </c>
      <c r="R170" s="33">
        <f t="shared" si="67"/>
        <v>18545.700279600012</v>
      </c>
      <c r="S170" s="33">
        <f t="shared" si="68"/>
        <v>16342.280760000011</v>
      </c>
      <c r="T170" s="33">
        <f t="shared" si="59"/>
        <v>69156.339039600047</v>
      </c>
      <c r="U170" s="52"/>
      <c r="V170" s="52"/>
      <c r="W170" s="52"/>
      <c r="X170" s="95">
        <f>L170/'2022'!M170*100</f>
        <v>100</v>
      </c>
      <c r="Y170" s="95">
        <f>N170/'2022'!O170*100</f>
        <v>100</v>
      </c>
      <c r="Z170" s="95">
        <f t="shared" si="69"/>
        <v>103.52847682119206</v>
      </c>
      <c r="AA170" s="95">
        <f t="shared" si="70"/>
        <v>104</v>
      </c>
    </row>
    <row r="171" spans="1:27" s="3" customFormat="1" ht="58.5" customHeight="1">
      <c r="A171" s="38">
        <v>2923005900</v>
      </c>
      <c r="B171" s="48" t="s">
        <v>269</v>
      </c>
      <c r="C171" s="49" t="s">
        <v>217</v>
      </c>
      <c r="D171" s="38" t="s">
        <v>267</v>
      </c>
      <c r="E171" s="13" t="s">
        <v>270</v>
      </c>
      <c r="F171" s="13"/>
      <c r="G171" s="36">
        <v>10560.75</v>
      </c>
      <c r="H171" s="36">
        <v>10560.75</v>
      </c>
      <c r="I171" s="36">
        <v>10560.75</v>
      </c>
      <c r="J171" s="36">
        <v>10560.75</v>
      </c>
      <c r="K171" s="32">
        <f t="shared" si="57"/>
        <v>42243</v>
      </c>
      <c r="L171" s="60">
        <f>'2022'!M171</f>
        <v>67.42</v>
      </c>
      <c r="M171" s="60">
        <f>('2022'!L171+'2022'!M171)/2*1.04*2-L171</f>
        <v>67.738399999999999</v>
      </c>
      <c r="N171" s="60">
        <f>'2022'!O171</f>
        <v>65.041600000000003</v>
      </c>
      <c r="O171" s="60">
        <f t="shared" si="58"/>
        <v>67.643264000000002</v>
      </c>
      <c r="P171" s="33">
        <f t="shared" si="65"/>
        <v>25117.687799999992</v>
      </c>
      <c r="Q171" s="33">
        <f t="shared" si="66"/>
        <v>25117.687799999992</v>
      </c>
      <c r="R171" s="33">
        <f t="shared" si="67"/>
        <v>1004.7075119999637</v>
      </c>
      <c r="S171" s="33">
        <f t="shared" si="68"/>
        <v>1004.7075119999637</v>
      </c>
      <c r="T171" s="33">
        <f t="shared" ref="T171" si="71">P171+Q171+R171+S171</f>
        <v>52244.790623999914</v>
      </c>
      <c r="U171" s="52"/>
      <c r="V171" s="52"/>
      <c r="W171" s="52"/>
      <c r="X171" s="95">
        <f>L171/'2022'!M171*100</f>
        <v>100</v>
      </c>
      <c r="Y171" s="95">
        <f>N171/'2022'!O171*100</f>
        <v>100</v>
      </c>
      <c r="Z171" s="95">
        <f t="shared" si="69"/>
        <v>100.47226342331652</v>
      </c>
      <c r="AA171" s="95">
        <f t="shared" si="70"/>
        <v>104</v>
      </c>
    </row>
    <row r="172" spans="1:27" s="3" customFormat="1" ht="11.25" customHeight="1">
      <c r="A172" s="38"/>
      <c r="B172" s="48"/>
      <c r="C172" s="49"/>
      <c r="D172" s="38"/>
      <c r="E172" s="13"/>
      <c r="F172" s="13"/>
      <c r="G172" s="32"/>
      <c r="H172" s="32"/>
      <c r="I172" s="32"/>
      <c r="J172" s="32"/>
      <c r="K172" s="32"/>
      <c r="L172" s="60"/>
      <c r="M172" s="60"/>
      <c r="N172" s="60"/>
      <c r="O172" s="60"/>
      <c r="P172" s="33"/>
      <c r="Q172" s="33"/>
      <c r="R172" s="33"/>
      <c r="S172" s="33"/>
      <c r="T172" s="33"/>
      <c r="U172" s="52"/>
      <c r="V172" s="52"/>
      <c r="W172" s="52"/>
      <c r="X172" s="95" t="e">
        <f>L172/'2022'!M172*100</f>
        <v>#DIV/0!</v>
      </c>
      <c r="Y172" s="95" t="e">
        <f>N172/'2022'!O172*100</f>
        <v>#DIV/0!</v>
      </c>
      <c r="Z172" s="95" t="e">
        <f t="shared" si="69"/>
        <v>#DIV/0!</v>
      </c>
      <c r="AA172" s="95" t="e">
        <f t="shared" si="70"/>
        <v>#DIV/0!</v>
      </c>
    </row>
    <row r="173" spans="1:27" s="3" customFormat="1" ht="69.75" customHeight="1">
      <c r="A173" s="38" t="s">
        <v>237</v>
      </c>
      <c r="B173" s="48" t="s">
        <v>238</v>
      </c>
      <c r="C173" s="49" t="s">
        <v>235</v>
      </c>
      <c r="D173" s="38" t="s">
        <v>236</v>
      </c>
      <c r="E173" s="13" t="s">
        <v>270</v>
      </c>
      <c r="F173" s="13"/>
      <c r="G173" s="32">
        <v>3777.61</v>
      </c>
      <c r="H173" s="32">
        <v>3713.67</v>
      </c>
      <c r="I173" s="32">
        <v>3883.66</v>
      </c>
      <c r="J173" s="32">
        <v>3906.68</v>
      </c>
      <c r="K173" s="32">
        <f t="shared" si="57"/>
        <v>15281.62</v>
      </c>
      <c r="L173" s="60">
        <f>'2022'!M173</f>
        <v>77.38</v>
      </c>
      <c r="M173" s="60">
        <f>('2022'!L173+'2022'!M173)/2*1.04*2-L173</f>
        <v>83.570400000000006</v>
      </c>
      <c r="N173" s="60">
        <f>'2022'!O173</f>
        <v>38.479999999999997</v>
      </c>
      <c r="O173" s="60">
        <f t="shared" si="58"/>
        <v>40.019199999999998</v>
      </c>
      <c r="P173" s="33">
        <f>G173*(L173-N173)</f>
        <v>146949.02900000001</v>
      </c>
      <c r="Q173" s="33">
        <f>(L173-N173)*H173</f>
        <v>144461.76300000001</v>
      </c>
      <c r="R173" s="33">
        <f>(M173-O173)*I173</f>
        <v>169138.05339200003</v>
      </c>
      <c r="S173" s="33">
        <f>(M173-O173)*J173</f>
        <v>170140.60201600002</v>
      </c>
      <c r="T173" s="33">
        <f t="shared" si="59"/>
        <v>630689.44740800001</v>
      </c>
      <c r="U173" s="52"/>
      <c r="V173" s="52"/>
      <c r="W173" s="52"/>
      <c r="X173" s="95">
        <f>L173/'2022'!M173*100</f>
        <v>100</v>
      </c>
      <c r="Y173" s="95">
        <f>N173/'2022'!O173*100</f>
        <v>100</v>
      </c>
      <c r="Z173" s="95">
        <f t="shared" si="69"/>
        <v>108</v>
      </c>
      <c r="AA173" s="95">
        <f t="shared" si="70"/>
        <v>104</v>
      </c>
    </row>
    <row r="174" spans="1:27" s="3" customFormat="1" ht="11.25" customHeight="1">
      <c r="A174" s="38"/>
      <c r="B174" s="48"/>
      <c r="C174" s="49"/>
      <c r="D174" s="38"/>
      <c r="E174" s="13"/>
      <c r="F174" s="13"/>
      <c r="G174" s="32"/>
      <c r="H174" s="32"/>
      <c r="I174" s="32"/>
      <c r="J174" s="32"/>
      <c r="K174" s="32"/>
      <c r="L174" s="60"/>
      <c r="M174" s="60"/>
      <c r="N174" s="60"/>
      <c r="O174" s="60"/>
      <c r="P174" s="33"/>
      <c r="Q174" s="33"/>
      <c r="R174" s="33"/>
      <c r="S174" s="33"/>
      <c r="T174" s="33"/>
      <c r="U174" s="52"/>
      <c r="V174" s="52"/>
      <c r="W174" s="52"/>
      <c r="X174" s="95" t="e">
        <f>L174/'2022'!M174*100</f>
        <v>#DIV/0!</v>
      </c>
      <c r="Y174" s="95" t="e">
        <f>N174/'2022'!O174*100</f>
        <v>#DIV/0!</v>
      </c>
      <c r="Z174" s="95" t="e">
        <f t="shared" si="69"/>
        <v>#DIV/0!</v>
      </c>
      <c r="AA174" s="95" t="e">
        <f t="shared" si="70"/>
        <v>#DIV/0!</v>
      </c>
    </row>
    <row r="175" spans="1:27" s="6" customFormat="1" ht="60" customHeight="1">
      <c r="A175" s="38" t="s">
        <v>239</v>
      </c>
      <c r="B175" s="48" t="s">
        <v>240</v>
      </c>
      <c r="C175" s="49" t="s">
        <v>5</v>
      </c>
      <c r="D175" s="38" t="s">
        <v>6</v>
      </c>
      <c r="E175" s="13" t="s">
        <v>271</v>
      </c>
      <c r="F175" s="13"/>
      <c r="G175" s="32">
        <v>1376.885</v>
      </c>
      <c r="H175" s="32">
        <v>1226.385</v>
      </c>
      <c r="I175" s="32">
        <v>1068.491</v>
      </c>
      <c r="J175" s="32">
        <v>1176.2049999999999</v>
      </c>
      <c r="K175" s="32">
        <f t="shared" si="57"/>
        <v>4847.9660000000003</v>
      </c>
      <c r="L175" s="60">
        <f>'2022'!M175</f>
        <v>80.131439999999998</v>
      </c>
      <c r="M175" s="60">
        <f>('2022'!L175+'2022'!M175)/2*1.04*2-L175</f>
        <v>82.989897600000006</v>
      </c>
      <c r="N175" s="60">
        <f>'2022'!O175</f>
        <v>33.321600000000004</v>
      </c>
      <c r="O175" s="60">
        <f t="shared" si="58"/>
        <v>34.654464000000004</v>
      </c>
      <c r="P175" s="33">
        <f>G175*(L175-N175)</f>
        <v>64451.766548399988</v>
      </c>
      <c r="Q175" s="33">
        <f>(L175-N175)*H175</f>
        <v>57406.885628399992</v>
      </c>
      <c r="R175" s="33">
        <f>(M175-O175)*I175</f>
        <v>51645.975782697598</v>
      </c>
      <c r="S175" s="33">
        <f>(M175-O175)*J175</f>
        <v>56852.378677487999</v>
      </c>
      <c r="T175" s="33">
        <f t="shared" si="59"/>
        <v>230357.00663698558</v>
      </c>
      <c r="U175" s="37"/>
      <c r="V175" s="37"/>
      <c r="W175" s="37"/>
      <c r="X175" s="95">
        <f>L175/'2022'!M175*100</f>
        <v>100</v>
      </c>
      <c r="Y175" s="95">
        <f>N175/'2022'!O175*100</f>
        <v>100</v>
      </c>
      <c r="Z175" s="95">
        <f t="shared" si="69"/>
        <v>103.56721107220837</v>
      </c>
      <c r="AA175" s="95">
        <f t="shared" si="70"/>
        <v>104</v>
      </c>
    </row>
    <row r="176" spans="1:27" s="6" customFormat="1" ht="60" customHeight="1">
      <c r="A176" s="38">
        <v>3525369837</v>
      </c>
      <c r="B176" s="48" t="s">
        <v>376</v>
      </c>
      <c r="C176" s="49" t="s">
        <v>5</v>
      </c>
      <c r="D176" s="38" t="s">
        <v>6</v>
      </c>
      <c r="E176" s="13" t="s">
        <v>271</v>
      </c>
      <c r="F176" s="13" t="s">
        <v>326</v>
      </c>
      <c r="G176" s="32">
        <v>2500</v>
      </c>
      <c r="H176" s="32">
        <v>2500</v>
      </c>
      <c r="I176" s="32">
        <v>2500</v>
      </c>
      <c r="J176" s="32">
        <v>2500</v>
      </c>
      <c r="K176" s="32">
        <f t="shared" si="57"/>
        <v>10000</v>
      </c>
      <c r="L176" s="60">
        <f>'2022'!M176</f>
        <v>80.131439999999998</v>
      </c>
      <c r="M176" s="60">
        <f>('2022'!L176+'2022'!M176)/2*1.04*2-L176</f>
        <v>82.989897600000006</v>
      </c>
      <c r="N176" s="60">
        <f>'2022'!O176</f>
        <v>33.321600000000004</v>
      </c>
      <c r="O176" s="60">
        <f t="shared" si="58"/>
        <v>34.654464000000004</v>
      </c>
      <c r="P176" s="33">
        <f>G176*(L176-N176)</f>
        <v>117024.59999999999</v>
      </c>
      <c r="Q176" s="33">
        <f>(L176-N176)*H176</f>
        <v>117024.59999999999</v>
      </c>
      <c r="R176" s="33">
        <f>(M176-O176)*I176</f>
        <v>120838.584</v>
      </c>
      <c r="S176" s="33">
        <f>(M176-O176)*J176</f>
        <v>120838.584</v>
      </c>
      <c r="T176" s="33">
        <f t="shared" si="59"/>
        <v>475726.36800000002</v>
      </c>
      <c r="U176" s="37"/>
      <c r="V176" s="37"/>
      <c r="W176" s="37"/>
      <c r="X176" s="95">
        <f>L176/'2022'!M176*100</f>
        <v>100</v>
      </c>
      <c r="Y176" s="95">
        <f>N176/'2022'!O176*100</f>
        <v>100</v>
      </c>
      <c r="Z176" s="95">
        <f t="shared" si="69"/>
        <v>103.56721107220837</v>
      </c>
      <c r="AA176" s="95">
        <f t="shared" si="70"/>
        <v>104</v>
      </c>
    </row>
    <row r="177" spans="1:27" s="3" customFormat="1" ht="10.5" customHeight="1">
      <c r="A177" s="38"/>
      <c r="B177" s="48"/>
      <c r="C177" s="49"/>
      <c r="D177" s="38"/>
      <c r="E177" s="13"/>
      <c r="F177" s="13"/>
      <c r="G177" s="32"/>
      <c r="H177" s="32"/>
      <c r="I177" s="32"/>
      <c r="J177" s="32"/>
      <c r="K177" s="32"/>
      <c r="L177" s="60"/>
      <c r="M177" s="60"/>
      <c r="N177" s="60"/>
      <c r="O177" s="60"/>
      <c r="P177" s="33"/>
      <c r="Q177" s="33"/>
      <c r="R177" s="33"/>
      <c r="S177" s="33"/>
      <c r="T177" s="33"/>
      <c r="U177" s="52"/>
      <c r="V177" s="52"/>
      <c r="W177" s="52"/>
      <c r="X177" s="95" t="e">
        <f>L177/'2022'!M177*100</f>
        <v>#DIV/0!</v>
      </c>
      <c r="Y177" s="95" t="e">
        <f>N177/'2022'!O177*100</f>
        <v>#DIV/0!</v>
      </c>
      <c r="Z177" s="95" t="e">
        <f t="shared" si="69"/>
        <v>#DIV/0!</v>
      </c>
      <c r="AA177" s="95" t="e">
        <f t="shared" si="70"/>
        <v>#DIV/0!</v>
      </c>
    </row>
    <row r="178" spans="1:27" s="3" customFormat="1" ht="60" customHeight="1">
      <c r="A178" s="38" t="s">
        <v>89</v>
      </c>
      <c r="B178" s="48" t="s">
        <v>90</v>
      </c>
      <c r="C178" s="49" t="s">
        <v>54</v>
      </c>
      <c r="D178" s="38" t="s">
        <v>4</v>
      </c>
      <c r="E178" s="13" t="s">
        <v>271</v>
      </c>
      <c r="F178" s="13"/>
      <c r="G178" s="32">
        <v>75781.752999999997</v>
      </c>
      <c r="H178" s="32">
        <v>70234.866999999998</v>
      </c>
      <c r="I178" s="32">
        <v>71311.5</v>
      </c>
      <c r="J178" s="32">
        <v>71311.5</v>
      </c>
      <c r="K178" s="32">
        <f t="shared" si="57"/>
        <v>288639.62</v>
      </c>
      <c r="L178" s="60">
        <f>'2022'!M178</f>
        <v>68.64</v>
      </c>
      <c r="M178" s="60">
        <f>L178</f>
        <v>68.64</v>
      </c>
      <c r="N178" s="60">
        <f>'2022'!O178</f>
        <v>36.015200000000007</v>
      </c>
      <c r="O178" s="60">
        <f t="shared" si="58"/>
        <v>37.455808000000012</v>
      </c>
      <c r="P178" s="33">
        <f>G178*(L178-N178)</f>
        <v>2472364.5352743994</v>
      </c>
      <c r="Q178" s="33">
        <f>(L178-N178)*H178</f>
        <v>2291398.4889015993</v>
      </c>
      <c r="R178" s="33">
        <f>(M178-O178)*I178</f>
        <v>2223791.5078079994</v>
      </c>
      <c r="S178" s="33">
        <f>(M178-O178)*J178</f>
        <v>2223791.5078079994</v>
      </c>
      <c r="T178" s="33">
        <f t="shared" si="59"/>
        <v>9211346.0397919975</v>
      </c>
      <c r="U178" s="52"/>
      <c r="V178" s="52"/>
      <c r="W178" s="52"/>
      <c r="X178" s="95">
        <f>L178/'2022'!M178*100</f>
        <v>100</v>
      </c>
      <c r="Y178" s="95">
        <f>N178/'2022'!O178*100</f>
        <v>100</v>
      </c>
      <c r="Z178" s="95">
        <f t="shared" si="69"/>
        <v>100</v>
      </c>
      <c r="AA178" s="95">
        <f t="shared" si="70"/>
        <v>104</v>
      </c>
    </row>
    <row r="179" spans="1:27" s="3" customFormat="1" ht="10.5" customHeight="1">
      <c r="A179" s="38"/>
      <c r="B179" s="48"/>
      <c r="C179" s="49"/>
      <c r="D179" s="38"/>
      <c r="E179" s="13"/>
      <c r="F179" s="13"/>
      <c r="G179" s="32"/>
      <c r="H179" s="32"/>
      <c r="I179" s="32"/>
      <c r="J179" s="32"/>
      <c r="K179" s="32"/>
      <c r="L179" s="60"/>
      <c r="M179" s="60"/>
      <c r="N179" s="60"/>
      <c r="O179" s="60"/>
      <c r="P179" s="33"/>
      <c r="Q179" s="33"/>
      <c r="R179" s="33"/>
      <c r="S179" s="33"/>
      <c r="T179" s="33"/>
      <c r="U179" s="52"/>
      <c r="V179" s="52"/>
      <c r="W179" s="52"/>
      <c r="X179" s="95" t="e">
        <f>L179/'2022'!M179*100</f>
        <v>#DIV/0!</v>
      </c>
      <c r="Y179" s="95" t="e">
        <f>N179/'2022'!O179*100</f>
        <v>#DIV/0!</v>
      </c>
      <c r="Z179" s="95" t="e">
        <f t="shared" si="69"/>
        <v>#DIV/0!</v>
      </c>
      <c r="AA179" s="95" t="e">
        <f t="shared" si="70"/>
        <v>#DIV/0!</v>
      </c>
    </row>
    <row r="180" spans="1:27" s="3" customFormat="1" ht="60" customHeight="1">
      <c r="A180" s="38" t="s">
        <v>55</v>
      </c>
      <c r="B180" s="48" t="s">
        <v>61</v>
      </c>
      <c r="C180" s="49" t="s">
        <v>60</v>
      </c>
      <c r="D180" s="38" t="s">
        <v>4</v>
      </c>
      <c r="E180" s="13" t="s">
        <v>271</v>
      </c>
      <c r="F180" s="13"/>
      <c r="G180" s="32">
        <v>5540.5379999999996</v>
      </c>
      <c r="H180" s="32">
        <v>5201.7179999999998</v>
      </c>
      <c r="I180" s="32">
        <v>3892.5030000000002</v>
      </c>
      <c r="J180" s="32">
        <v>5373.8829999999998</v>
      </c>
      <c r="K180" s="32">
        <f t="shared" si="57"/>
        <v>20008.642</v>
      </c>
      <c r="L180" s="60">
        <f>'2022'!M180</f>
        <v>42.787140999999998</v>
      </c>
      <c r="M180" s="60">
        <f>('2022'!L180+'2022'!M180)/2*1.04*2-L180</f>
        <v>45.407085640000012</v>
      </c>
      <c r="N180" s="60">
        <f>'2022'!O180</f>
        <v>34.756800000000005</v>
      </c>
      <c r="O180" s="60">
        <f t="shared" si="58"/>
        <v>36.147072000000009</v>
      </c>
      <c r="P180" s="33">
        <f>G180*(L180-N180)</f>
        <v>44492.40946345796</v>
      </c>
      <c r="Q180" s="33">
        <f t="shared" ref="Q180:R182" si="72">(L180-N180)*H180</f>
        <v>41771.569325837962</v>
      </c>
      <c r="R180" s="33">
        <f t="shared" si="72"/>
        <v>36044.630873740934</v>
      </c>
      <c r="S180" s="33">
        <f>(M180-O180)*J180</f>
        <v>49762.229879764142</v>
      </c>
      <c r="T180" s="33">
        <f t="shared" si="59"/>
        <v>172070.839542801</v>
      </c>
      <c r="U180" s="52"/>
      <c r="V180" s="52"/>
      <c r="W180" s="52"/>
      <c r="X180" s="95">
        <f>L180/'2022'!M180*100</f>
        <v>100</v>
      </c>
      <c r="Y180" s="95">
        <f>N180/'2022'!O180*100</f>
        <v>100</v>
      </c>
      <c r="Z180" s="95">
        <f t="shared" si="69"/>
        <v>106.12320566125233</v>
      </c>
      <c r="AA180" s="95">
        <f t="shared" si="70"/>
        <v>104</v>
      </c>
    </row>
    <row r="181" spans="1:27" s="3" customFormat="1" ht="60" customHeight="1">
      <c r="A181" s="38" t="s">
        <v>242</v>
      </c>
      <c r="B181" s="48" t="s">
        <v>243</v>
      </c>
      <c r="C181" s="49" t="s">
        <v>60</v>
      </c>
      <c r="D181" s="38" t="s">
        <v>241</v>
      </c>
      <c r="E181" s="13" t="s">
        <v>271</v>
      </c>
      <c r="F181" s="13"/>
      <c r="G181" s="32">
        <v>55614.073999999993</v>
      </c>
      <c r="H181" s="32">
        <v>54048.392999999996</v>
      </c>
      <c r="I181" s="32">
        <v>44372.758000000002</v>
      </c>
      <c r="J181" s="32">
        <v>54340.900999999998</v>
      </c>
      <c r="K181" s="32">
        <f t="shared" si="57"/>
        <v>208376.12599999999</v>
      </c>
      <c r="L181" s="60">
        <f>'2022'!M181</f>
        <v>42.787140999999998</v>
      </c>
      <c r="M181" s="60">
        <f>('2022'!L181+'2022'!M181)/2*1.04*2-L181</f>
        <v>45.407085640000012</v>
      </c>
      <c r="N181" s="60">
        <f>'2022'!O181</f>
        <v>34.756800000000005</v>
      </c>
      <c r="O181" s="60">
        <f t="shared" si="58"/>
        <v>36.147072000000009</v>
      </c>
      <c r="P181" s="33">
        <f>G181*(L181-N181)</f>
        <v>446599.97861923353</v>
      </c>
      <c r="Q181" s="33">
        <f t="shared" si="72"/>
        <v>434027.0262920126</v>
      </c>
      <c r="R181" s="33">
        <f t="shared" si="72"/>
        <v>410892.34432441933</v>
      </c>
      <c r="S181" s="33">
        <f>(M181-O181)*J181</f>
        <v>503197.48446988984</v>
      </c>
      <c r="T181" s="33">
        <f t="shared" si="59"/>
        <v>1794716.8337055554</v>
      </c>
      <c r="U181" s="52"/>
      <c r="V181" s="52"/>
      <c r="W181" s="52"/>
      <c r="X181" s="95">
        <f>L181/'2022'!M181*100</f>
        <v>100</v>
      </c>
      <c r="Y181" s="95">
        <f>N181/'2022'!O181*100</f>
        <v>100</v>
      </c>
      <c r="Z181" s="95">
        <f t="shared" si="69"/>
        <v>106.12320566125233</v>
      </c>
      <c r="AA181" s="95">
        <f t="shared" si="70"/>
        <v>104</v>
      </c>
    </row>
    <row r="182" spans="1:27" s="3" customFormat="1" ht="60" customHeight="1">
      <c r="A182" s="38" t="s">
        <v>242</v>
      </c>
      <c r="B182" s="48" t="s">
        <v>243</v>
      </c>
      <c r="C182" s="49" t="s">
        <v>60</v>
      </c>
      <c r="D182" s="38" t="s">
        <v>244</v>
      </c>
      <c r="E182" s="13" t="s">
        <v>271</v>
      </c>
      <c r="F182" s="13"/>
      <c r="G182" s="32">
        <v>27996.404000000002</v>
      </c>
      <c r="H182" s="32">
        <v>27428.894999999997</v>
      </c>
      <c r="I182" s="32">
        <v>22060.421999999999</v>
      </c>
      <c r="J182" s="32">
        <v>26525.232</v>
      </c>
      <c r="K182" s="32">
        <f t="shared" si="57"/>
        <v>104010.95299999999</v>
      </c>
      <c r="L182" s="60">
        <f>'2022'!M182</f>
        <v>53.390229999999981</v>
      </c>
      <c r="M182" s="60">
        <f>('2022'!L182+'2022'!M182)/2*1.04*2-L182</f>
        <v>57.442809200000006</v>
      </c>
      <c r="N182" s="60">
        <f>'2022'!O182</f>
        <v>34.057296000000001</v>
      </c>
      <c r="O182" s="60">
        <f t="shared" si="58"/>
        <v>35.419587840000005</v>
      </c>
      <c r="P182" s="33">
        <f>G182*(L182-N182)</f>
        <v>541252.63076933555</v>
      </c>
      <c r="Q182" s="33">
        <f t="shared" si="72"/>
        <v>530281.01672792935</v>
      </c>
      <c r="R182" s="33">
        <f t="shared" si="72"/>
        <v>485841.55700101389</v>
      </c>
      <c r="S182" s="33">
        <f>(M182-O182)*J182</f>
        <v>584171.05596135557</v>
      </c>
      <c r="T182" s="33">
        <f t="shared" si="59"/>
        <v>2141546.2604596345</v>
      </c>
      <c r="U182" s="52"/>
      <c r="V182" s="52"/>
      <c r="W182" s="52"/>
      <c r="X182" s="95">
        <f>L182/'2022'!M182*100</f>
        <v>100</v>
      </c>
      <c r="Y182" s="95">
        <f>N182/'2022'!O182*100</f>
        <v>100</v>
      </c>
      <c r="Z182" s="95">
        <f t="shared" si="69"/>
        <v>107.59048837212357</v>
      </c>
      <c r="AA182" s="95">
        <f t="shared" si="70"/>
        <v>104</v>
      </c>
    </row>
    <row r="183" spans="1:27" s="3" customFormat="1" ht="10.5" customHeight="1">
      <c r="A183" s="38"/>
      <c r="B183" s="48"/>
      <c r="C183" s="49"/>
      <c r="D183" s="38"/>
      <c r="E183" s="13"/>
      <c r="F183" s="13"/>
      <c r="G183" s="32"/>
      <c r="H183" s="32"/>
      <c r="I183" s="32"/>
      <c r="J183" s="32"/>
      <c r="K183" s="32"/>
      <c r="L183" s="60"/>
      <c r="M183" s="60"/>
      <c r="N183" s="60"/>
      <c r="O183" s="60"/>
      <c r="P183" s="33"/>
      <c r="Q183" s="33"/>
      <c r="R183" s="33"/>
      <c r="S183" s="33"/>
      <c r="T183" s="33"/>
      <c r="U183" s="52"/>
      <c r="V183" s="52"/>
      <c r="W183" s="52"/>
      <c r="X183" s="95" t="e">
        <f>L183/'2022'!M183*100</f>
        <v>#DIV/0!</v>
      </c>
      <c r="Y183" s="95" t="e">
        <f>N183/'2022'!O183*100</f>
        <v>#DIV/0!</v>
      </c>
      <c r="Z183" s="95" t="e">
        <f t="shared" si="69"/>
        <v>#DIV/0!</v>
      </c>
      <c r="AA183" s="95" t="e">
        <f t="shared" si="70"/>
        <v>#DIV/0!</v>
      </c>
    </row>
    <row r="184" spans="1:27" s="3" customFormat="1" ht="60" customHeight="1">
      <c r="A184" s="38" t="s">
        <v>245</v>
      </c>
      <c r="B184" s="48" t="s">
        <v>246</v>
      </c>
      <c r="C184" s="49" t="s">
        <v>71</v>
      </c>
      <c r="D184" s="38" t="s">
        <v>72</v>
      </c>
      <c r="E184" s="13" t="s">
        <v>271</v>
      </c>
      <c r="F184" s="13"/>
      <c r="G184" s="32">
        <v>0</v>
      </c>
      <c r="H184" s="32">
        <v>0</v>
      </c>
      <c r="I184" s="32">
        <v>182.54</v>
      </c>
      <c r="J184" s="32">
        <v>955.5</v>
      </c>
      <c r="K184" s="32">
        <f t="shared" si="57"/>
        <v>1138.04</v>
      </c>
      <c r="L184" s="60">
        <f>'2022'!M184</f>
        <v>49.566439999999993</v>
      </c>
      <c r="M184" s="60">
        <f>('2022'!L184+'2022'!M184)/2*1.04*2-L184</f>
        <v>49.801857599999998</v>
      </c>
      <c r="N184" s="60">
        <f>'2022'!O184</f>
        <v>47.819199999999995</v>
      </c>
      <c r="O184" s="60">
        <f t="shared" si="58"/>
        <v>49.731967999999995</v>
      </c>
      <c r="P184" s="33">
        <f>G184*(L184-N184)</f>
        <v>0</v>
      </c>
      <c r="Q184" s="33">
        <f t="shared" ref="Q184:R186" si="73">(L184-N184)*H184</f>
        <v>0</v>
      </c>
      <c r="R184" s="33">
        <f t="shared" si="73"/>
        <v>12.757647584000606</v>
      </c>
      <c r="S184" s="33">
        <f>(M184-O184)*J184</f>
        <v>66.779512800003175</v>
      </c>
      <c r="T184" s="33">
        <f t="shared" si="59"/>
        <v>79.537160384003784</v>
      </c>
      <c r="U184" s="52"/>
      <c r="V184" s="52"/>
      <c r="W184" s="52"/>
      <c r="X184" s="95">
        <f>L184/'2022'!M184*100</f>
        <v>100</v>
      </c>
      <c r="Y184" s="95">
        <f>N184/'2022'!O184*100</f>
        <v>100</v>
      </c>
      <c r="Z184" s="95">
        <f t="shared" si="69"/>
        <v>100.47495361781078</v>
      </c>
      <c r="AA184" s="95">
        <f t="shared" si="70"/>
        <v>104</v>
      </c>
    </row>
    <row r="185" spans="1:27" s="3" customFormat="1" ht="60" customHeight="1">
      <c r="A185" s="38" t="s">
        <v>247</v>
      </c>
      <c r="B185" s="48" t="s">
        <v>248</v>
      </c>
      <c r="C185" s="49" t="s">
        <v>71</v>
      </c>
      <c r="D185" s="38" t="s">
        <v>72</v>
      </c>
      <c r="E185" s="13" t="s">
        <v>271</v>
      </c>
      <c r="F185" s="13"/>
      <c r="G185" s="32">
        <v>1313.287</v>
      </c>
      <c r="H185" s="32">
        <v>1057.625</v>
      </c>
      <c r="I185" s="32">
        <v>615.82100000000003</v>
      </c>
      <c r="J185" s="32">
        <v>1219.4929999999999</v>
      </c>
      <c r="K185" s="32">
        <f t="shared" si="57"/>
        <v>4206.2260000000006</v>
      </c>
      <c r="L185" s="60">
        <f>'2022'!M185</f>
        <v>58.47</v>
      </c>
      <c r="M185" s="60">
        <f>('2022'!L185+'2022'!M185)/2*1.04*2-L185</f>
        <v>58.748400000000018</v>
      </c>
      <c r="N185" s="60">
        <f>'2022'!O185</f>
        <v>55.12</v>
      </c>
      <c r="O185" s="60">
        <f t="shared" si="58"/>
        <v>57.324799999999996</v>
      </c>
      <c r="P185" s="33">
        <f>G185*(L185-N185)</f>
        <v>4399.5114500000018</v>
      </c>
      <c r="Q185" s="33">
        <f t="shared" si="73"/>
        <v>3543.0437500000016</v>
      </c>
      <c r="R185" s="33">
        <f t="shared" si="73"/>
        <v>876.68277560001343</v>
      </c>
      <c r="S185" s="33">
        <f>(M185-O185)*J185</f>
        <v>1736.0702348000264</v>
      </c>
      <c r="T185" s="33">
        <f t="shared" si="59"/>
        <v>10555.308210400044</v>
      </c>
      <c r="U185" s="52"/>
      <c r="V185" s="52"/>
      <c r="W185" s="52"/>
      <c r="X185" s="95">
        <f>L185/'2022'!M185*100</f>
        <v>100</v>
      </c>
      <c r="Y185" s="95">
        <f>N185/'2022'!O185*100</f>
        <v>100</v>
      </c>
      <c r="Z185" s="95">
        <f t="shared" si="69"/>
        <v>100.47614161108265</v>
      </c>
      <c r="AA185" s="95">
        <f t="shared" si="70"/>
        <v>104</v>
      </c>
    </row>
    <row r="186" spans="1:27" s="3" customFormat="1" ht="60" customHeight="1">
      <c r="A186" s="38" t="s">
        <v>55</v>
      </c>
      <c r="B186" s="48" t="s">
        <v>56</v>
      </c>
      <c r="C186" s="49" t="s">
        <v>71</v>
      </c>
      <c r="D186" s="38" t="s">
        <v>72</v>
      </c>
      <c r="E186" s="13" t="s">
        <v>271</v>
      </c>
      <c r="F186" s="13"/>
      <c r="G186" s="32">
        <v>177.376</v>
      </c>
      <c r="H186" s="32">
        <v>135.376</v>
      </c>
      <c r="I186" s="32">
        <v>140.376</v>
      </c>
      <c r="J186" s="32">
        <v>163.376</v>
      </c>
      <c r="K186" s="32">
        <f t="shared" si="57"/>
        <v>616.50400000000002</v>
      </c>
      <c r="L186" s="60">
        <f>'2022'!M186</f>
        <v>46.55</v>
      </c>
      <c r="M186" s="60">
        <f>('2022'!L186+'2022'!M186)/2*1.04*2-L186</f>
        <v>50.274000000000001</v>
      </c>
      <c r="N186" s="60">
        <f>'2022'!O186</f>
        <v>42.12</v>
      </c>
      <c r="O186" s="60">
        <f t="shared" si="58"/>
        <v>43.8048</v>
      </c>
      <c r="P186" s="33">
        <f>G186*(L186-N186)</f>
        <v>785.77567999999997</v>
      </c>
      <c r="Q186" s="33">
        <f t="shared" si="73"/>
        <v>599.71568000000002</v>
      </c>
      <c r="R186" s="33">
        <f t="shared" si="73"/>
        <v>908.12041920000013</v>
      </c>
      <c r="S186" s="33">
        <f>(M186-O186)*J186</f>
        <v>1056.9120192000003</v>
      </c>
      <c r="T186" s="33">
        <f t="shared" si="59"/>
        <v>3350.5237984000005</v>
      </c>
      <c r="U186" s="52"/>
      <c r="V186" s="52"/>
      <c r="W186" s="52"/>
      <c r="X186" s="95">
        <f>L186/'2022'!M186*100</f>
        <v>100</v>
      </c>
      <c r="Y186" s="95">
        <f>N186/'2022'!O186*100</f>
        <v>100</v>
      </c>
      <c r="Z186" s="95">
        <f t="shared" si="69"/>
        <v>108</v>
      </c>
      <c r="AA186" s="95">
        <f t="shared" si="70"/>
        <v>104</v>
      </c>
    </row>
    <row r="187" spans="1:27" s="3" customFormat="1" ht="10.5" customHeight="1">
      <c r="A187" s="38"/>
      <c r="B187" s="48"/>
      <c r="C187" s="49"/>
      <c r="D187" s="38"/>
      <c r="E187" s="13"/>
      <c r="F187" s="13"/>
      <c r="G187" s="32"/>
      <c r="H187" s="32"/>
      <c r="I187" s="32"/>
      <c r="J187" s="32"/>
      <c r="K187" s="32"/>
      <c r="L187" s="60"/>
      <c r="M187" s="60"/>
      <c r="N187" s="60"/>
      <c r="O187" s="60"/>
      <c r="P187" s="33"/>
      <c r="Q187" s="33"/>
      <c r="R187" s="33"/>
      <c r="S187" s="33"/>
      <c r="T187" s="33"/>
      <c r="U187" s="52"/>
      <c r="V187" s="52"/>
      <c r="W187" s="52"/>
      <c r="X187" s="95" t="e">
        <f>L187/'2022'!M187*100</f>
        <v>#DIV/0!</v>
      </c>
      <c r="Y187" s="95" t="e">
        <f>N187/'2022'!O187*100</f>
        <v>#DIV/0!</v>
      </c>
      <c r="Z187" s="95" t="e">
        <f t="shared" si="69"/>
        <v>#DIV/0!</v>
      </c>
      <c r="AA187" s="95" t="e">
        <f t="shared" si="70"/>
        <v>#DIV/0!</v>
      </c>
    </row>
    <row r="188" spans="1:27" s="3" customFormat="1" ht="60" customHeight="1">
      <c r="A188" s="38" t="s">
        <v>191</v>
      </c>
      <c r="B188" s="48" t="s">
        <v>192</v>
      </c>
      <c r="C188" s="49" t="s">
        <v>85</v>
      </c>
      <c r="D188" s="38" t="s">
        <v>91</v>
      </c>
      <c r="E188" s="13" t="s">
        <v>271</v>
      </c>
      <c r="F188" s="13"/>
      <c r="G188" s="32">
        <v>860.44399999999996</v>
      </c>
      <c r="H188" s="32">
        <v>1207.7660000000001</v>
      </c>
      <c r="I188" s="32">
        <v>849.58399999999995</v>
      </c>
      <c r="J188" s="32">
        <v>874.54600000000005</v>
      </c>
      <c r="K188" s="32">
        <f t="shared" si="57"/>
        <v>3792.34</v>
      </c>
      <c r="L188" s="60">
        <f>'2022'!M188</f>
        <v>121.29286</v>
      </c>
      <c r="M188" s="60">
        <f>('2022'!L188+'2022'!M188)/2*1.04*2-L188</f>
        <v>130.9962888</v>
      </c>
      <c r="N188" s="60">
        <f>'2022'!O188</f>
        <v>94.296800000000005</v>
      </c>
      <c r="O188" s="60">
        <f t="shared" ref="O188:O256" si="74">N188*1.04</f>
        <v>98.068672000000007</v>
      </c>
      <c r="P188" s="33">
        <f>G188*(L188-N188)</f>
        <v>23228.597850639999</v>
      </c>
      <c r="Q188" s="33">
        <f t="shared" ref="Q188:R190" si="75">(L188-N188)*H188</f>
        <v>32604.923401960001</v>
      </c>
      <c r="R188" s="33">
        <f t="shared" si="75"/>
        <v>27974.776391411193</v>
      </c>
      <c r="S188" s="33">
        <f>(M188-O188)*J188</f>
        <v>28796.715561972796</v>
      </c>
      <c r="T188" s="33">
        <f t="shared" si="59"/>
        <v>112605.01320598398</v>
      </c>
      <c r="U188" s="52"/>
      <c r="V188" s="52"/>
      <c r="W188" s="52"/>
      <c r="X188" s="95">
        <f>L188/'2022'!M188*100</f>
        <v>100</v>
      </c>
      <c r="Y188" s="95">
        <f>N188/'2022'!O188*100</f>
        <v>100</v>
      </c>
      <c r="Z188" s="95">
        <f t="shared" si="69"/>
        <v>108</v>
      </c>
      <c r="AA188" s="95">
        <f t="shared" si="70"/>
        <v>104</v>
      </c>
    </row>
    <row r="189" spans="1:27" s="181" customFormat="1" ht="60" customHeight="1">
      <c r="A189" s="38" t="s">
        <v>89</v>
      </c>
      <c r="B189" s="48" t="s">
        <v>90</v>
      </c>
      <c r="C189" s="49" t="s">
        <v>85</v>
      </c>
      <c r="D189" s="38" t="s">
        <v>366</v>
      </c>
      <c r="E189" s="13" t="s">
        <v>271</v>
      </c>
      <c r="F189" s="13" t="s">
        <v>377</v>
      </c>
      <c r="G189" s="32">
        <v>1337.848</v>
      </c>
      <c r="H189" s="32">
        <v>1100.518</v>
      </c>
      <c r="I189" s="32">
        <v>1016.353</v>
      </c>
      <c r="J189" s="32">
        <v>1056.6399999999999</v>
      </c>
      <c r="K189" s="32">
        <f t="shared" si="57"/>
        <v>4511.3590000000004</v>
      </c>
      <c r="L189" s="60">
        <f>'2022'!M189</f>
        <v>160.93</v>
      </c>
      <c r="M189" s="60">
        <v>171.2</v>
      </c>
      <c r="N189" s="60">
        <f>'2022'!O189</f>
        <v>65.280799999999999</v>
      </c>
      <c r="O189" s="60">
        <f t="shared" si="74"/>
        <v>67.892032</v>
      </c>
      <c r="P189" s="33">
        <f>G189*(L189-N189)</f>
        <v>127964.0909216</v>
      </c>
      <c r="Q189" s="33">
        <f t="shared" si="75"/>
        <v>105263.6662856</v>
      </c>
      <c r="R189" s="33">
        <f t="shared" si="75"/>
        <v>104997.36320070399</v>
      </c>
      <c r="S189" s="33">
        <f>(M189-O189)*J189</f>
        <v>109159.33130751997</v>
      </c>
      <c r="T189" s="33">
        <f t="shared" si="59"/>
        <v>447384.45171542396</v>
      </c>
      <c r="U189" s="179"/>
      <c r="V189" s="179"/>
      <c r="W189" s="179"/>
      <c r="X189" s="95">
        <f>L189/'2022'!M189*100</f>
        <v>100</v>
      </c>
      <c r="Y189" s="95">
        <f>N189/'2022'!O189*100</f>
        <v>100</v>
      </c>
      <c r="Z189" s="95">
        <f t="shared" si="69"/>
        <v>106.38165662089105</v>
      </c>
      <c r="AA189" s="95">
        <f t="shared" si="70"/>
        <v>104</v>
      </c>
    </row>
    <row r="190" spans="1:27" s="181" customFormat="1" ht="60" customHeight="1">
      <c r="A190" s="38" t="s">
        <v>89</v>
      </c>
      <c r="B190" s="48" t="s">
        <v>90</v>
      </c>
      <c r="C190" s="49" t="s">
        <v>85</v>
      </c>
      <c r="D190" s="38" t="s">
        <v>367</v>
      </c>
      <c r="E190" s="13" t="s">
        <v>271</v>
      </c>
      <c r="F190" s="13" t="s">
        <v>378</v>
      </c>
      <c r="G190" s="32">
        <v>4589.1759999999995</v>
      </c>
      <c r="H190" s="32">
        <v>4859.7780000000002</v>
      </c>
      <c r="I190" s="32">
        <v>3754.3440000000001</v>
      </c>
      <c r="J190" s="32">
        <v>3871.1950000000002</v>
      </c>
      <c r="K190" s="32">
        <f t="shared" si="57"/>
        <v>17074.492999999999</v>
      </c>
      <c r="L190" s="60">
        <f>'2022'!M190</f>
        <v>160.93</v>
      </c>
      <c r="M190" s="60">
        <v>171.2</v>
      </c>
      <c r="N190" s="60">
        <f>'2022'!O190</f>
        <v>80.74560000000001</v>
      </c>
      <c r="O190" s="60">
        <f t="shared" si="74"/>
        <v>83.975424000000018</v>
      </c>
      <c r="P190" s="33">
        <f>G190*(L190-N190)</f>
        <v>367980.32405439997</v>
      </c>
      <c r="Q190" s="33">
        <f t="shared" si="75"/>
        <v>389678.38306319999</v>
      </c>
      <c r="R190" s="33">
        <f t="shared" si="75"/>
        <v>327471.06355814391</v>
      </c>
      <c r="S190" s="33">
        <f>(M190-O190)*J190</f>
        <v>337663.3424883199</v>
      </c>
      <c r="T190" s="33">
        <f t="shared" si="59"/>
        <v>1422793.1131640638</v>
      </c>
      <c r="U190" s="179"/>
      <c r="V190" s="179"/>
      <c r="W190" s="179"/>
      <c r="X190" s="95">
        <f>L190/'2022'!M190*100</f>
        <v>100</v>
      </c>
      <c r="Y190" s="95">
        <f>N190/'2022'!O190*100</f>
        <v>100</v>
      </c>
      <c r="Z190" s="95">
        <f t="shared" si="69"/>
        <v>106.38165662089105</v>
      </c>
      <c r="AA190" s="95">
        <f t="shared" si="70"/>
        <v>104</v>
      </c>
    </row>
    <row r="191" spans="1:27" s="181" customFormat="1" ht="10.5" customHeight="1">
      <c r="A191" s="38"/>
      <c r="B191" s="48"/>
      <c r="C191" s="49"/>
      <c r="D191" s="38"/>
      <c r="E191" s="13"/>
      <c r="F191" s="13"/>
      <c r="G191" s="32"/>
      <c r="H191" s="32"/>
      <c r="I191" s="32"/>
      <c r="J191" s="32"/>
      <c r="K191" s="32"/>
      <c r="L191" s="60"/>
      <c r="M191" s="60"/>
      <c r="N191" s="60"/>
      <c r="O191" s="60"/>
      <c r="P191" s="33"/>
      <c r="Q191" s="33"/>
      <c r="R191" s="33"/>
      <c r="S191" s="33"/>
      <c r="T191" s="33"/>
      <c r="U191" s="179"/>
      <c r="V191" s="179"/>
      <c r="W191" s="179"/>
      <c r="X191" s="95" t="e">
        <f>L191/'2022'!M191*100</f>
        <v>#DIV/0!</v>
      </c>
      <c r="Y191" s="95" t="e">
        <f>N191/'2022'!O191*100</f>
        <v>#DIV/0!</v>
      </c>
      <c r="Z191" s="95" t="e">
        <f t="shared" si="69"/>
        <v>#DIV/0!</v>
      </c>
      <c r="AA191" s="95" t="e">
        <f t="shared" si="70"/>
        <v>#DIV/0!</v>
      </c>
    </row>
    <row r="192" spans="1:27" s="3" customFormat="1" ht="60" customHeight="1">
      <c r="A192" s="38" t="s">
        <v>103</v>
      </c>
      <c r="B192" s="48" t="s">
        <v>104</v>
      </c>
      <c r="C192" s="49" t="s">
        <v>98</v>
      </c>
      <c r="D192" s="38" t="s">
        <v>102</v>
      </c>
      <c r="E192" s="13" t="s">
        <v>271</v>
      </c>
      <c r="F192" s="13"/>
      <c r="G192" s="32">
        <v>2537.6400000000003</v>
      </c>
      <c r="H192" s="32">
        <v>2543.9679999999998</v>
      </c>
      <c r="I192" s="32">
        <v>2434.4209999999998</v>
      </c>
      <c r="J192" s="32">
        <v>2668.4630000000002</v>
      </c>
      <c r="K192" s="32">
        <f t="shared" si="57"/>
        <v>10184.492</v>
      </c>
      <c r="L192" s="60">
        <f>'2022'!M192</f>
        <v>74.12</v>
      </c>
      <c r="M192" s="60">
        <f>('2022'!L192+'2022'!M192)/2*1.04*2-L192</f>
        <v>74.475200000000001</v>
      </c>
      <c r="N192" s="60">
        <f>'2022'!O192</f>
        <v>22.56</v>
      </c>
      <c r="O192" s="60">
        <f t="shared" si="74"/>
        <v>23.462399999999999</v>
      </c>
      <c r="P192" s="33">
        <f>G192*(L192-N192)</f>
        <v>130840.71840000003</v>
      </c>
      <c r="Q192" s="33">
        <f>(L192-N192)*H192</f>
        <v>131166.99007999999</v>
      </c>
      <c r="R192" s="33">
        <f>(M192-O192)*I192</f>
        <v>124186.63158879998</v>
      </c>
      <c r="S192" s="33">
        <f>(M192-O192)*J192</f>
        <v>136125.76932640001</v>
      </c>
      <c r="T192" s="33">
        <f t="shared" si="59"/>
        <v>522320.10939520004</v>
      </c>
      <c r="U192" s="52"/>
      <c r="V192" s="52"/>
      <c r="W192" s="52"/>
      <c r="X192" s="95">
        <f>L192/'2022'!M192*100</f>
        <v>100</v>
      </c>
      <c r="Y192" s="95">
        <f>N192/'2022'!O192*100</f>
        <v>100</v>
      </c>
      <c r="Z192" s="95">
        <f t="shared" si="69"/>
        <v>100.47922288181329</v>
      </c>
      <c r="AA192" s="95">
        <f t="shared" si="70"/>
        <v>104</v>
      </c>
    </row>
    <row r="193" spans="1:27" s="3" customFormat="1" ht="10.5" customHeight="1">
      <c r="A193" s="38"/>
      <c r="B193" s="48"/>
      <c r="C193" s="49"/>
      <c r="D193" s="38"/>
      <c r="E193" s="13"/>
      <c r="F193" s="13"/>
      <c r="G193" s="32"/>
      <c r="H193" s="32"/>
      <c r="I193" s="32"/>
      <c r="J193" s="32"/>
      <c r="K193" s="32"/>
      <c r="L193" s="60"/>
      <c r="M193" s="60"/>
      <c r="N193" s="60"/>
      <c r="O193" s="60"/>
      <c r="P193" s="33"/>
      <c r="Q193" s="33"/>
      <c r="R193" s="33"/>
      <c r="S193" s="33"/>
      <c r="T193" s="33"/>
      <c r="U193" s="52"/>
      <c r="V193" s="52"/>
      <c r="W193" s="52"/>
      <c r="X193" s="95" t="e">
        <f>L193/'2022'!M193*100</f>
        <v>#DIV/0!</v>
      </c>
      <c r="Y193" s="95" t="e">
        <f>N193/'2022'!O193*100</f>
        <v>#DIV/0!</v>
      </c>
      <c r="Z193" s="95" t="e">
        <f t="shared" si="69"/>
        <v>#DIV/0!</v>
      </c>
      <c r="AA193" s="95" t="e">
        <f t="shared" si="70"/>
        <v>#DIV/0!</v>
      </c>
    </row>
    <row r="194" spans="1:27" s="3" customFormat="1" ht="60" customHeight="1">
      <c r="A194" s="38" t="s">
        <v>249</v>
      </c>
      <c r="B194" s="48" t="s">
        <v>250</v>
      </c>
      <c r="C194" s="49" t="s">
        <v>110</v>
      </c>
      <c r="D194" s="38" t="s">
        <v>113</v>
      </c>
      <c r="E194" s="13" t="s">
        <v>271</v>
      </c>
      <c r="F194" s="13" t="s">
        <v>385</v>
      </c>
      <c r="G194" s="32">
        <v>25439.89</v>
      </c>
      <c r="H194" s="32">
        <v>17976.030000000002</v>
      </c>
      <c r="I194" s="32">
        <v>9761.2309999999998</v>
      </c>
      <c r="J194" s="32">
        <v>19764.769</v>
      </c>
      <c r="K194" s="32">
        <f t="shared" si="57"/>
        <v>72941.919999999998</v>
      </c>
      <c r="L194" s="60">
        <f>'2022'!M194</f>
        <v>86.72</v>
      </c>
      <c r="M194" s="60">
        <f>('2022'!L194+'2022'!M194)/2*1.04*2-L194</f>
        <v>90.132000000000005</v>
      </c>
      <c r="N194" s="60">
        <f>'2022'!O194</f>
        <v>52</v>
      </c>
      <c r="O194" s="60">
        <f t="shared" si="74"/>
        <v>54.08</v>
      </c>
      <c r="P194" s="33">
        <f>G194*(L194-N194)</f>
        <v>883272.9807999999</v>
      </c>
      <c r="Q194" s="33">
        <f t="shared" ref="Q194:R196" si="76">(L194-N194)*H194</f>
        <v>624127.76160000009</v>
      </c>
      <c r="R194" s="33">
        <f t="shared" si="76"/>
        <v>351911.90001200006</v>
      </c>
      <c r="S194" s="33">
        <f>(M194-O194)*J194</f>
        <v>712559.45198800019</v>
      </c>
      <c r="T194" s="33">
        <f t="shared" si="59"/>
        <v>2571872.0943999998</v>
      </c>
      <c r="U194" s="52"/>
      <c r="V194" s="52"/>
      <c r="W194" s="52"/>
      <c r="X194" s="95">
        <f>L194/'2022'!M194*100</f>
        <v>100</v>
      </c>
      <c r="Y194" s="95">
        <f>N194/'2022'!O194*100</f>
        <v>100</v>
      </c>
      <c r="Z194" s="95">
        <f t="shared" si="69"/>
        <v>103.93450184501847</v>
      </c>
      <c r="AA194" s="95">
        <f t="shared" si="70"/>
        <v>104</v>
      </c>
    </row>
    <row r="195" spans="1:27" s="3" customFormat="1" ht="60" customHeight="1">
      <c r="A195" s="38" t="s">
        <v>55</v>
      </c>
      <c r="B195" s="48" t="s">
        <v>56</v>
      </c>
      <c r="C195" s="49" t="s">
        <v>110</v>
      </c>
      <c r="D195" s="38" t="s">
        <v>368</v>
      </c>
      <c r="E195" s="13" t="s">
        <v>271</v>
      </c>
      <c r="F195" s="13"/>
      <c r="G195" s="32">
        <v>622.02099999999996</v>
      </c>
      <c r="H195" s="32">
        <v>483.65099999999995</v>
      </c>
      <c r="I195" s="32">
        <v>565.93600000000004</v>
      </c>
      <c r="J195" s="32">
        <v>617.17100000000005</v>
      </c>
      <c r="K195" s="32">
        <f t="shared" si="57"/>
        <v>2288.7790000000005</v>
      </c>
      <c r="L195" s="60">
        <f>'2022'!M195</f>
        <v>46.55</v>
      </c>
      <c r="M195" s="60">
        <f>('2022'!L195+'2022'!M195)/2*1.04*2-L195</f>
        <v>50.274000000000001</v>
      </c>
      <c r="N195" s="60">
        <f>'2022'!O195</f>
        <v>43.336800000000004</v>
      </c>
      <c r="O195" s="60">
        <f t="shared" si="74"/>
        <v>45.070272000000003</v>
      </c>
      <c r="P195" s="33">
        <f>G195*(L195-N195)</f>
        <v>1998.6778771999957</v>
      </c>
      <c r="Q195" s="33">
        <f t="shared" si="76"/>
        <v>1554.0673931999966</v>
      </c>
      <c r="R195" s="33">
        <f t="shared" si="76"/>
        <v>2944.977009407999</v>
      </c>
      <c r="S195" s="33">
        <f>(M195-O195)*J195</f>
        <v>3211.5900134879989</v>
      </c>
      <c r="T195" s="33">
        <f t="shared" si="59"/>
        <v>9709.3122932959905</v>
      </c>
      <c r="U195" s="52"/>
      <c r="V195" s="52"/>
      <c r="W195" s="52"/>
      <c r="X195" s="95">
        <f>L195/'2022'!M195*100</f>
        <v>100</v>
      </c>
      <c r="Y195" s="95">
        <f>N195/'2022'!O195*100</f>
        <v>100</v>
      </c>
      <c r="Z195" s="95">
        <f t="shared" si="69"/>
        <v>108</v>
      </c>
      <c r="AA195" s="95">
        <f t="shared" si="70"/>
        <v>104</v>
      </c>
    </row>
    <row r="196" spans="1:27" s="3" customFormat="1" ht="60" customHeight="1">
      <c r="A196" s="38" t="s">
        <v>55</v>
      </c>
      <c r="B196" s="48" t="s">
        <v>56</v>
      </c>
      <c r="C196" s="49" t="s">
        <v>110</v>
      </c>
      <c r="D196" s="38" t="s">
        <v>369</v>
      </c>
      <c r="E196" s="13" t="s">
        <v>271</v>
      </c>
      <c r="F196" s="13"/>
      <c r="G196" s="32">
        <v>1542.231</v>
      </c>
      <c r="H196" s="32">
        <v>1112.7450000000001</v>
      </c>
      <c r="I196" s="32">
        <v>1276.7180000000001</v>
      </c>
      <c r="J196" s="32">
        <v>1337.7090000000001</v>
      </c>
      <c r="K196" s="32">
        <f t="shared" si="57"/>
        <v>5269.4030000000002</v>
      </c>
      <c r="L196" s="60">
        <f>'2022'!M196</f>
        <v>86.72</v>
      </c>
      <c r="M196" s="60">
        <f>('2022'!L196+'2022'!M196)/2*1.04*2-L196</f>
        <v>90.132000000000005</v>
      </c>
      <c r="N196" s="60">
        <f>'2022'!O196</f>
        <v>52</v>
      </c>
      <c r="O196" s="60">
        <f t="shared" si="74"/>
        <v>54.08</v>
      </c>
      <c r="P196" s="33">
        <f>G196*(L196-N196)</f>
        <v>53546.260320000001</v>
      </c>
      <c r="Q196" s="33">
        <f t="shared" si="76"/>
        <v>38634.506400000006</v>
      </c>
      <c r="R196" s="33">
        <f t="shared" si="76"/>
        <v>46028.237336000013</v>
      </c>
      <c r="S196" s="33">
        <f>(M196-O196)*J196</f>
        <v>48227.084868000013</v>
      </c>
      <c r="T196" s="33">
        <f t="shared" si="59"/>
        <v>186436.08892400004</v>
      </c>
      <c r="U196" s="52"/>
      <c r="V196" s="52"/>
      <c r="W196" s="52"/>
      <c r="X196" s="95">
        <f>L196/'2022'!M196*100</f>
        <v>100</v>
      </c>
      <c r="Y196" s="95">
        <f>N196/'2022'!O196*100</f>
        <v>100</v>
      </c>
      <c r="Z196" s="95">
        <f t="shared" si="69"/>
        <v>103.93450184501847</v>
      </c>
      <c r="AA196" s="95">
        <f t="shared" si="70"/>
        <v>104</v>
      </c>
    </row>
    <row r="197" spans="1:27" s="3" customFormat="1" ht="10.5" customHeight="1">
      <c r="A197" s="38"/>
      <c r="B197" s="48"/>
      <c r="C197" s="49"/>
      <c r="D197" s="38"/>
      <c r="E197" s="13"/>
      <c r="F197" s="13"/>
      <c r="G197" s="32"/>
      <c r="H197" s="32"/>
      <c r="I197" s="32"/>
      <c r="J197" s="32"/>
      <c r="K197" s="32"/>
      <c r="L197" s="60"/>
      <c r="M197" s="60"/>
      <c r="N197" s="60"/>
      <c r="O197" s="60"/>
      <c r="P197" s="33"/>
      <c r="Q197" s="33"/>
      <c r="R197" s="33"/>
      <c r="S197" s="33"/>
      <c r="T197" s="33"/>
      <c r="U197" s="52"/>
      <c r="V197" s="52"/>
      <c r="W197" s="52"/>
      <c r="X197" s="95" t="e">
        <f>L197/'2022'!M197*100</f>
        <v>#DIV/0!</v>
      </c>
      <c r="Y197" s="95" t="e">
        <f>N197/'2022'!O197*100</f>
        <v>#DIV/0!</v>
      </c>
      <c r="Z197" s="95" t="e">
        <f t="shared" si="69"/>
        <v>#DIV/0!</v>
      </c>
      <c r="AA197" s="95" t="e">
        <f t="shared" si="70"/>
        <v>#DIV/0!</v>
      </c>
    </row>
    <row r="198" spans="1:27" s="3" customFormat="1" ht="60" customHeight="1">
      <c r="A198" s="38" t="s">
        <v>251</v>
      </c>
      <c r="B198" s="48" t="s">
        <v>252</v>
      </c>
      <c r="C198" s="49" t="s">
        <v>116</v>
      </c>
      <c r="D198" s="38" t="s">
        <v>117</v>
      </c>
      <c r="E198" s="13" t="s">
        <v>271</v>
      </c>
      <c r="F198" s="13"/>
      <c r="G198" s="32">
        <v>3299.7670000000003</v>
      </c>
      <c r="H198" s="32">
        <v>3256.8440000000001</v>
      </c>
      <c r="I198" s="32">
        <v>2721.1970000000001</v>
      </c>
      <c r="J198" s="32">
        <v>3291.83</v>
      </c>
      <c r="K198" s="32">
        <f t="shared" si="57"/>
        <v>12569.638000000001</v>
      </c>
      <c r="L198" s="60">
        <f>'2022'!M198</f>
        <v>46.55</v>
      </c>
      <c r="M198" s="60">
        <f>('2022'!L198+'2022'!M198)/2*1.04*2-L198</f>
        <v>50.274000000000001</v>
      </c>
      <c r="N198" s="60">
        <f>'2022'!O198</f>
        <v>43.34</v>
      </c>
      <c r="O198" s="60">
        <f t="shared" si="74"/>
        <v>45.073600000000006</v>
      </c>
      <c r="P198" s="33">
        <f>G198*(L198-N198)</f>
        <v>10592.25206999998</v>
      </c>
      <c r="Q198" s="33">
        <f>(L198-N198)*H198</f>
        <v>10454.46923999998</v>
      </c>
      <c r="R198" s="33">
        <f>(M198-O198)*I198</f>
        <v>14151.312878799987</v>
      </c>
      <c r="S198" s="33">
        <f>(M198-O198)*J198</f>
        <v>17118.832731999981</v>
      </c>
      <c r="T198" s="33">
        <f t="shared" si="59"/>
        <v>52316.866920799926</v>
      </c>
      <c r="U198" s="52"/>
      <c r="V198" s="52"/>
      <c r="W198" s="52"/>
      <c r="X198" s="95">
        <f>L198/'2022'!M198*100</f>
        <v>100</v>
      </c>
      <c r="Y198" s="95">
        <f>N198/'2022'!O198*100</f>
        <v>100</v>
      </c>
      <c r="Z198" s="95">
        <f t="shared" si="69"/>
        <v>108</v>
      </c>
      <c r="AA198" s="95">
        <f t="shared" si="70"/>
        <v>104</v>
      </c>
    </row>
    <row r="199" spans="1:27" s="3" customFormat="1" ht="60" customHeight="1">
      <c r="A199" s="38" t="s">
        <v>55</v>
      </c>
      <c r="B199" s="48" t="s">
        <v>56</v>
      </c>
      <c r="C199" s="49" t="s">
        <v>116</v>
      </c>
      <c r="D199" s="38" t="s">
        <v>117</v>
      </c>
      <c r="E199" s="13" t="s">
        <v>271</v>
      </c>
      <c r="F199" s="13"/>
      <c r="G199" s="32">
        <v>25</v>
      </c>
      <c r="H199" s="32">
        <v>23</v>
      </c>
      <c r="I199" s="32">
        <v>9</v>
      </c>
      <c r="J199" s="32">
        <v>41</v>
      </c>
      <c r="K199" s="32">
        <f t="shared" si="57"/>
        <v>98</v>
      </c>
      <c r="L199" s="60">
        <f>'2022'!M199</f>
        <v>46.55</v>
      </c>
      <c r="M199" s="60">
        <f>('2022'!L199+'2022'!M199)/2*1.04*2-L199</f>
        <v>50.274000000000001</v>
      </c>
      <c r="N199" s="60">
        <f>'2022'!O199</f>
        <v>43.34</v>
      </c>
      <c r="O199" s="60">
        <f t="shared" si="74"/>
        <v>45.073600000000006</v>
      </c>
      <c r="P199" s="33">
        <f>G199*(L199-N199)</f>
        <v>80.249999999999844</v>
      </c>
      <c r="Q199" s="33">
        <f>(L199-N199)*H199</f>
        <v>73.829999999999856</v>
      </c>
      <c r="R199" s="33">
        <f>(M199-O199)*I199</f>
        <v>46.803599999999953</v>
      </c>
      <c r="S199" s="33">
        <f>(M199-O199)*J199</f>
        <v>213.21639999999979</v>
      </c>
      <c r="T199" s="33">
        <f t="shared" si="59"/>
        <v>414.09999999999945</v>
      </c>
      <c r="U199" s="52"/>
      <c r="V199" s="52"/>
      <c r="W199" s="52"/>
      <c r="X199" s="95">
        <f>L199/'2022'!M199*100</f>
        <v>100</v>
      </c>
      <c r="Y199" s="95">
        <f>N199/'2022'!O199*100</f>
        <v>100</v>
      </c>
      <c r="Z199" s="95">
        <f t="shared" si="69"/>
        <v>108</v>
      </c>
      <c r="AA199" s="95">
        <f t="shared" si="70"/>
        <v>104</v>
      </c>
    </row>
    <row r="200" spans="1:27" s="3" customFormat="1" ht="10.5" customHeight="1">
      <c r="A200" s="38"/>
      <c r="B200" s="48"/>
      <c r="C200" s="49"/>
      <c r="D200" s="38"/>
      <c r="E200" s="13"/>
      <c r="F200" s="13"/>
      <c r="G200" s="32"/>
      <c r="H200" s="32"/>
      <c r="I200" s="32"/>
      <c r="J200" s="32"/>
      <c r="K200" s="32"/>
      <c r="L200" s="60"/>
      <c r="M200" s="60"/>
      <c r="N200" s="60"/>
      <c r="O200" s="60"/>
      <c r="P200" s="33"/>
      <c r="Q200" s="33"/>
      <c r="R200" s="33"/>
      <c r="S200" s="33"/>
      <c r="T200" s="33"/>
      <c r="U200" s="52"/>
      <c r="V200" s="52"/>
      <c r="W200" s="52"/>
      <c r="X200" s="95" t="e">
        <f>L200/'2022'!M200*100</f>
        <v>#DIV/0!</v>
      </c>
      <c r="Y200" s="95" t="e">
        <f>N200/'2022'!O200*100</f>
        <v>#DIV/0!</v>
      </c>
      <c r="Z200" s="95" t="e">
        <f t="shared" si="69"/>
        <v>#DIV/0!</v>
      </c>
      <c r="AA200" s="95" t="e">
        <f t="shared" si="70"/>
        <v>#DIV/0!</v>
      </c>
    </row>
    <row r="201" spans="1:27" s="3" customFormat="1" ht="60" customHeight="1">
      <c r="A201" s="38" t="s">
        <v>55</v>
      </c>
      <c r="B201" s="48" t="s">
        <v>56</v>
      </c>
      <c r="C201" s="49" t="s">
        <v>140</v>
      </c>
      <c r="D201" s="38" t="s">
        <v>141</v>
      </c>
      <c r="E201" s="13" t="s">
        <v>271</v>
      </c>
      <c r="F201" s="13"/>
      <c r="G201" s="32">
        <v>1480.5050000000001</v>
      </c>
      <c r="H201" s="32">
        <v>1482.07</v>
      </c>
      <c r="I201" s="32">
        <v>1491.0820000000001</v>
      </c>
      <c r="J201" s="32">
        <v>1544.742</v>
      </c>
      <c r="K201" s="32">
        <f t="shared" si="57"/>
        <v>5998.3990000000003</v>
      </c>
      <c r="L201" s="60">
        <f>'2022'!M201</f>
        <v>46.55</v>
      </c>
      <c r="M201" s="60">
        <f>('2022'!L201+'2022'!M201)/2*1.04*2-L201</f>
        <v>50.274000000000001</v>
      </c>
      <c r="N201" s="60">
        <f>'2022'!O201</f>
        <v>31.04</v>
      </c>
      <c r="O201" s="60">
        <f t="shared" si="74"/>
        <v>32.281599999999997</v>
      </c>
      <c r="P201" s="33">
        <f>G201*(L201-N201)</f>
        <v>22962.632549999998</v>
      </c>
      <c r="Q201" s="33">
        <f t="shared" ref="Q201:R205" si="77">(L201-N201)*H201</f>
        <v>22986.905699999996</v>
      </c>
      <c r="R201" s="33">
        <f t="shared" si="77"/>
        <v>26828.143776800007</v>
      </c>
      <c r="S201" s="33">
        <f>(M201-O201)*J201</f>
        <v>27793.615960800005</v>
      </c>
      <c r="T201" s="33">
        <f t="shared" si="59"/>
        <v>100571.2979876</v>
      </c>
      <c r="U201" s="52"/>
      <c r="V201" s="52"/>
      <c r="W201" s="52"/>
      <c r="X201" s="95">
        <f>L201/'2022'!M201*100</f>
        <v>100</v>
      </c>
      <c r="Y201" s="95">
        <f>N201/'2022'!O201*100</f>
        <v>100</v>
      </c>
      <c r="Z201" s="95">
        <f t="shared" si="69"/>
        <v>108</v>
      </c>
      <c r="AA201" s="95">
        <f t="shared" si="70"/>
        <v>104</v>
      </c>
    </row>
    <row r="202" spans="1:27" s="3" customFormat="1" ht="60" customHeight="1">
      <c r="A202" s="38">
        <v>2924005075</v>
      </c>
      <c r="B202" s="48" t="s">
        <v>398</v>
      </c>
      <c r="C202" s="49" t="s">
        <v>158</v>
      </c>
      <c r="D202" s="38" t="s">
        <v>399</v>
      </c>
      <c r="E202" s="13" t="s">
        <v>271</v>
      </c>
      <c r="F202" s="13"/>
      <c r="G202" s="32">
        <v>7155.172018348625</v>
      </c>
      <c r="H202" s="32">
        <v>7155.172018348625</v>
      </c>
      <c r="I202" s="32">
        <v>7155.172018348625</v>
      </c>
      <c r="J202" s="32">
        <v>7155.172018348625</v>
      </c>
      <c r="K202" s="32">
        <f t="shared" si="57"/>
        <v>28620.6880733945</v>
      </c>
      <c r="L202" s="60">
        <f>'2022'!M202</f>
        <v>99.23</v>
      </c>
      <c r="M202" s="60">
        <f>('2022'!L202+'2022'!M202)/2*1.04*2-L202</f>
        <v>107.16840000000001</v>
      </c>
      <c r="N202" s="60">
        <f>'2022'!O202</f>
        <v>25.230400000000003</v>
      </c>
      <c r="O202" s="60">
        <f t="shared" ref="O202" si="78">N202*1.04</f>
        <v>26.239616000000005</v>
      </c>
      <c r="P202" s="33">
        <f>G202*(L202-N202)</f>
        <v>529479.86728899088</v>
      </c>
      <c r="Q202" s="33">
        <f t="shared" si="77"/>
        <v>529479.86728899088</v>
      </c>
      <c r="R202" s="33">
        <f t="shared" si="77"/>
        <v>579059.37075577991</v>
      </c>
      <c r="S202" s="33">
        <f>(M202-O202)*J202</f>
        <v>579059.37075577991</v>
      </c>
      <c r="T202" s="33">
        <f t="shared" ref="T202" si="79">P202+Q202+R202+S202</f>
        <v>2217078.4760895418</v>
      </c>
      <c r="U202" s="52"/>
      <c r="V202" s="52"/>
      <c r="W202" s="52"/>
      <c r="X202" s="95">
        <f>L202/'2022'!M202*100</f>
        <v>100</v>
      </c>
      <c r="Y202" s="95">
        <f>N202/'2022'!O202*100</f>
        <v>100</v>
      </c>
      <c r="Z202" s="95">
        <f t="shared" si="69"/>
        <v>108</v>
      </c>
      <c r="AA202" s="95">
        <f t="shared" si="70"/>
        <v>104</v>
      </c>
    </row>
    <row r="203" spans="1:27" s="3" customFormat="1" ht="60" customHeight="1">
      <c r="A203" s="38" t="s">
        <v>52</v>
      </c>
      <c r="B203" s="48" t="s">
        <v>53</v>
      </c>
      <c r="C203" s="49" t="s">
        <v>195</v>
      </c>
      <c r="D203" s="38" t="s">
        <v>199</v>
      </c>
      <c r="E203" s="13" t="s">
        <v>271</v>
      </c>
      <c r="F203" s="13"/>
      <c r="G203" s="32">
        <v>21852.31</v>
      </c>
      <c r="H203" s="32">
        <v>20238.400000000001</v>
      </c>
      <c r="I203" s="32">
        <v>16564.45</v>
      </c>
      <c r="J203" s="32">
        <v>19837.89</v>
      </c>
      <c r="K203" s="32">
        <f t="shared" si="57"/>
        <v>78493.05</v>
      </c>
      <c r="L203" s="60">
        <f>'2022'!M203</f>
        <v>69.290000000000006</v>
      </c>
      <c r="M203" s="60">
        <f>('2022'!L203+'2022'!M203)/2*1.04*2-L203</f>
        <v>74.833200000000019</v>
      </c>
      <c r="N203" s="60">
        <f>'2022'!O203</f>
        <v>38.134720000000002</v>
      </c>
      <c r="O203" s="60">
        <f t="shared" si="74"/>
        <v>39.660108800000003</v>
      </c>
      <c r="P203" s="33">
        <f>G203*(L203-N203)</f>
        <v>680814.83669680019</v>
      </c>
      <c r="Q203" s="33">
        <f t="shared" si="77"/>
        <v>630533.01875200018</v>
      </c>
      <c r="R203" s="33">
        <f t="shared" si="77"/>
        <v>582622.91052784026</v>
      </c>
      <c r="S203" s="33">
        <f>(M203-O203)*J203</f>
        <v>697759.91418556834</v>
      </c>
      <c r="T203" s="33">
        <f t="shared" si="59"/>
        <v>2591730.6801622091</v>
      </c>
      <c r="U203" s="52"/>
      <c r="V203" s="52"/>
      <c r="W203" s="52"/>
      <c r="X203" s="95">
        <f>L203/'2022'!M203*100</f>
        <v>100</v>
      </c>
      <c r="Y203" s="95">
        <f>N203/'2022'!O203*100</f>
        <v>100</v>
      </c>
      <c r="Z203" s="95">
        <f t="shared" si="69"/>
        <v>108</v>
      </c>
      <c r="AA203" s="95">
        <f t="shared" si="70"/>
        <v>104</v>
      </c>
    </row>
    <row r="204" spans="1:27" s="3" customFormat="1" ht="63.75" customHeight="1">
      <c r="A204" s="38" t="s">
        <v>178</v>
      </c>
      <c r="B204" s="48" t="s">
        <v>179</v>
      </c>
      <c r="C204" s="48" t="s">
        <v>382</v>
      </c>
      <c r="D204" s="38"/>
      <c r="E204" s="13" t="s">
        <v>272</v>
      </c>
      <c r="F204" s="13"/>
      <c r="G204" s="32">
        <v>167395.36600000001</v>
      </c>
      <c r="H204" s="32">
        <v>170228.94500000001</v>
      </c>
      <c r="I204" s="32">
        <v>166705.40100000001</v>
      </c>
      <c r="J204" s="32">
        <v>161669.83199999999</v>
      </c>
      <c r="K204" s="32">
        <f t="shared" si="57"/>
        <v>665999.54399999999</v>
      </c>
      <c r="L204" s="60">
        <f>'2022'!M204</f>
        <v>206.00474789999996</v>
      </c>
      <c r="M204" s="60">
        <f>('2022'!L204+'2022'!M204)/2*1.04*2-L204</f>
        <v>212.38386991600001</v>
      </c>
      <c r="N204" s="60">
        <f>'2022'!O204</f>
        <v>32.6768</v>
      </c>
      <c r="O204" s="60">
        <f t="shared" si="74"/>
        <v>33.983871999999998</v>
      </c>
      <c r="P204" s="33">
        <f>G204*(L204-N204)</f>
        <v>29014295.276749428</v>
      </c>
      <c r="Q204" s="33">
        <f t="shared" si="77"/>
        <v>29505433.71003196</v>
      </c>
      <c r="R204" s="33">
        <f t="shared" si="77"/>
        <v>29740243.190985948</v>
      </c>
      <c r="S204" s="33">
        <f>(M204-O204)*J204</f>
        <v>28841897.691880073</v>
      </c>
      <c r="T204" s="33">
        <f t="shared" si="59"/>
        <v>117101869.86964741</v>
      </c>
      <c r="U204" s="52"/>
      <c r="V204" s="52"/>
      <c r="W204" s="52"/>
      <c r="X204" s="95">
        <f>L204/'2022'!M204*100</f>
        <v>100</v>
      </c>
      <c r="Y204" s="95">
        <f>N204/'2022'!O204*100</f>
        <v>100</v>
      </c>
      <c r="Z204" s="95">
        <f t="shared" si="69"/>
        <v>103.09658980243341</v>
      </c>
      <c r="AA204" s="95">
        <f t="shared" si="70"/>
        <v>104</v>
      </c>
    </row>
    <row r="205" spans="1:27" s="3" customFormat="1" ht="63.75" customHeight="1">
      <c r="A205" s="38" t="s">
        <v>180</v>
      </c>
      <c r="B205" s="48" t="s">
        <v>181</v>
      </c>
      <c r="C205" s="48" t="s">
        <v>382</v>
      </c>
      <c r="D205" s="38"/>
      <c r="E205" s="13" t="s">
        <v>272</v>
      </c>
      <c r="F205" s="13"/>
      <c r="G205" s="32">
        <v>3670448.4899999998</v>
      </c>
      <c r="H205" s="32">
        <v>3522720.2299999995</v>
      </c>
      <c r="I205" s="32">
        <v>3282226.01</v>
      </c>
      <c r="J205" s="32">
        <v>3642112.55</v>
      </c>
      <c r="K205" s="32">
        <f t="shared" si="57"/>
        <v>14117507.279999997</v>
      </c>
      <c r="L205" s="60">
        <f>'2022'!M205</f>
        <v>59.8</v>
      </c>
      <c r="M205" s="60">
        <f>('2022'!L205+'2022'!M205)/2*1.04*2-L205</f>
        <v>62.18712273542755</v>
      </c>
      <c r="N205" s="60">
        <f>'2022'!O205</f>
        <v>32.6768</v>
      </c>
      <c r="O205" s="60">
        <f t="shared" si="74"/>
        <v>33.983871999999998</v>
      </c>
      <c r="P205" s="33">
        <f>G205*(L205-N205)</f>
        <v>99554308.48396799</v>
      </c>
      <c r="Q205" s="33">
        <f t="shared" si="77"/>
        <v>95547445.342335969</v>
      </c>
      <c r="R205" s="33">
        <f t="shared" si="77"/>
        <v>92569443.130371928</v>
      </c>
      <c r="S205" s="33">
        <f>(M205-O205)*J205</f>
        <v>102719413.45429741</v>
      </c>
      <c r="T205" s="33">
        <f t="shared" si="59"/>
        <v>390390610.41097331</v>
      </c>
      <c r="U205" s="52"/>
      <c r="V205" s="52"/>
      <c r="W205" s="52"/>
      <c r="X205" s="95">
        <f>L205/'2022'!M205*100</f>
        <v>100</v>
      </c>
      <c r="Y205" s="95">
        <f>N205/'2022'!O205*100</f>
        <v>100</v>
      </c>
      <c r="Z205" s="95">
        <f t="shared" si="69"/>
        <v>103.99184403917651</v>
      </c>
      <c r="AA205" s="95">
        <f t="shared" si="70"/>
        <v>104</v>
      </c>
    </row>
    <row r="206" spans="1:27" s="3" customFormat="1" ht="10.5" customHeight="1">
      <c r="A206" s="38"/>
      <c r="B206" s="48"/>
      <c r="C206" s="48"/>
      <c r="D206" s="38"/>
      <c r="E206" s="13"/>
      <c r="F206" s="13"/>
      <c r="G206" s="32"/>
      <c r="H206" s="32"/>
      <c r="I206" s="32"/>
      <c r="J206" s="32"/>
      <c r="K206" s="32"/>
      <c r="L206" s="60"/>
      <c r="M206" s="60"/>
      <c r="N206" s="60"/>
      <c r="O206" s="60"/>
      <c r="P206" s="33"/>
      <c r="Q206" s="33"/>
      <c r="R206" s="33"/>
      <c r="S206" s="33"/>
      <c r="T206" s="33"/>
      <c r="U206" s="52"/>
      <c r="V206" s="52"/>
      <c r="W206" s="52"/>
      <c r="X206" s="95" t="e">
        <f>L206/'2022'!M206*100</f>
        <v>#DIV/0!</v>
      </c>
      <c r="Y206" s="95" t="e">
        <f>N206/'2022'!O206*100</f>
        <v>#DIV/0!</v>
      </c>
      <c r="Z206" s="95" t="e">
        <f t="shared" si="69"/>
        <v>#DIV/0!</v>
      </c>
      <c r="AA206" s="95" t="e">
        <f t="shared" si="70"/>
        <v>#DIV/0!</v>
      </c>
    </row>
    <row r="207" spans="1:27" s="6" customFormat="1" ht="46.5" customHeight="1">
      <c r="A207" s="38" t="s">
        <v>7</v>
      </c>
      <c r="B207" s="48" t="s">
        <v>8</v>
      </c>
      <c r="C207" s="49" t="s">
        <v>5</v>
      </c>
      <c r="D207" s="38" t="s">
        <v>6</v>
      </c>
      <c r="E207" s="13" t="s">
        <v>272</v>
      </c>
      <c r="F207" s="13"/>
      <c r="G207" s="32">
        <v>24937.691999999999</v>
      </c>
      <c r="H207" s="32">
        <v>22286.188999999998</v>
      </c>
      <c r="I207" s="32">
        <v>24162.194</v>
      </c>
      <c r="J207" s="32">
        <v>23488.337</v>
      </c>
      <c r="K207" s="32">
        <f t="shared" si="57"/>
        <v>94874.411999999997</v>
      </c>
      <c r="L207" s="60">
        <f>'2022'!M207</f>
        <v>60.76</v>
      </c>
      <c r="M207" s="60">
        <f>('2022'!L207+'2022'!M207)/2*1.04*2-L207</f>
        <v>65.620800000000003</v>
      </c>
      <c r="N207" s="60">
        <f>'2022'!O207</f>
        <v>33.025095999999998</v>
      </c>
      <c r="O207" s="60">
        <f t="shared" si="74"/>
        <v>34.346099840000001</v>
      </c>
      <c r="P207" s="33">
        <f t="shared" ref="P207:P217" si="80">G207*(L207-N207)</f>
        <v>691644.49360156793</v>
      </c>
      <c r="Q207" s="33">
        <f t="shared" ref="Q207:Q217" si="81">(L207-N207)*H207</f>
        <v>618105.31244085601</v>
      </c>
      <c r="R207" s="33">
        <f t="shared" ref="R207:R217" si="82">(M207-O207)*I207</f>
        <v>755665.37255775102</v>
      </c>
      <c r="S207" s="33">
        <f t="shared" ref="S207:S217" si="83">(M207-O207)*J207</f>
        <v>734590.69693203398</v>
      </c>
      <c r="T207" s="33">
        <f t="shared" si="59"/>
        <v>2800005.8755322089</v>
      </c>
      <c r="U207" s="37"/>
      <c r="V207" s="37"/>
      <c r="W207" s="37"/>
      <c r="X207" s="95">
        <f>L207/'2022'!M207*100</f>
        <v>100</v>
      </c>
      <c r="Y207" s="95">
        <f>N207/'2022'!O207*100</f>
        <v>100</v>
      </c>
      <c r="Z207" s="95">
        <f t="shared" si="69"/>
        <v>108</v>
      </c>
      <c r="AA207" s="95">
        <f t="shared" si="70"/>
        <v>104</v>
      </c>
    </row>
    <row r="208" spans="1:27" s="3" customFormat="1" ht="46.5" customHeight="1">
      <c r="A208" s="38" t="s">
        <v>13</v>
      </c>
      <c r="B208" s="48" t="s">
        <v>14</v>
      </c>
      <c r="C208" s="49" t="s">
        <v>5</v>
      </c>
      <c r="D208" s="38" t="s">
        <v>12</v>
      </c>
      <c r="E208" s="13" t="s">
        <v>272</v>
      </c>
      <c r="F208" s="13"/>
      <c r="G208" s="32">
        <v>153097.52900000001</v>
      </c>
      <c r="H208" s="32">
        <v>151856.83900000001</v>
      </c>
      <c r="I208" s="32">
        <v>134479.58800000002</v>
      </c>
      <c r="J208" s="32">
        <v>143958.82699999999</v>
      </c>
      <c r="K208" s="32">
        <f t="shared" si="57"/>
        <v>583392.78300000005</v>
      </c>
      <c r="L208" s="60">
        <f>'2022'!M208</f>
        <v>41.34</v>
      </c>
      <c r="M208" s="60">
        <v>42.12</v>
      </c>
      <c r="N208" s="60">
        <f>'2022'!O208</f>
        <v>29.650400000000001</v>
      </c>
      <c r="O208" s="60">
        <f t="shared" si="74"/>
        <v>30.836416000000003</v>
      </c>
      <c r="P208" s="33">
        <f t="shared" si="80"/>
        <v>1789648.8749984005</v>
      </c>
      <c r="Q208" s="33">
        <f t="shared" si="81"/>
        <v>1775145.7051744005</v>
      </c>
      <c r="R208" s="33">
        <f t="shared" si="82"/>
        <v>1517411.7274833913</v>
      </c>
      <c r="S208" s="33">
        <f t="shared" si="83"/>
        <v>1624371.5169959671</v>
      </c>
      <c r="T208" s="33">
        <f t="shared" si="59"/>
        <v>6706577.8246521596</v>
      </c>
      <c r="U208" s="52"/>
      <c r="V208" s="52"/>
      <c r="W208" s="52"/>
      <c r="X208" s="95">
        <f>L208/'2022'!M208*100</f>
        <v>100</v>
      </c>
      <c r="Y208" s="95">
        <f>N208/'2022'!O208*100</f>
        <v>100</v>
      </c>
      <c r="Z208" s="95">
        <f t="shared" si="69"/>
        <v>101.88679245283016</v>
      </c>
      <c r="AA208" s="95">
        <f t="shared" si="70"/>
        <v>104</v>
      </c>
    </row>
    <row r="209" spans="1:27" s="3" customFormat="1" ht="46.5" customHeight="1">
      <c r="A209" s="38" t="s">
        <v>13</v>
      </c>
      <c r="B209" s="48" t="s">
        <v>14</v>
      </c>
      <c r="C209" s="49" t="s">
        <v>5</v>
      </c>
      <c r="D209" s="38" t="s">
        <v>15</v>
      </c>
      <c r="E209" s="13" t="s">
        <v>272</v>
      </c>
      <c r="F209" s="13"/>
      <c r="G209" s="32">
        <v>298.73700000000002</v>
      </c>
      <c r="H209" s="32">
        <v>293.81</v>
      </c>
      <c r="I209" s="32">
        <v>269.49817200000001</v>
      </c>
      <c r="J209" s="32">
        <v>288.49464399999999</v>
      </c>
      <c r="K209" s="32">
        <f t="shared" ref="K209:K275" si="84">SUM(G209:J209)</f>
        <v>1150.539816</v>
      </c>
      <c r="L209" s="60">
        <f>'2022'!M209</f>
        <v>41.34</v>
      </c>
      <c r="M209" s="60">
        <v>42.12</v>
      </c>
      <c r="N209" s="60">
        <f>'2022'!O209</f>
        <v>29.650400000000001</v>
      </c>
      <c r="O209" s="60">
        <f t="shared" si="74"/>
        <v>30.836416000000003</v>
      </c>
      <c r="P209" s="33">
        <f t="shared" si="80"/>
        <v>3492.1160352000011</v>
      </c>
      <c r="Q209" s="33">
        <f t="shared" si="81"/>
        <v>3434.5213760000006</v>
      </c>
      <c r="R209" s="33">
        <f t="shared" si="82"/>
        <v>3040.9052616084464</v>
      </c>
      <c r="S209" s="33">
        <f t="shared" si="83"/>
        <v>3255.2535491240942</v>
      </c>
      <c r="T209" s="33">
        <f t="shared" si="59"/>
        <v>13222.796221932542</v>
      </c>
      <c r="U209" s="52"/>
      <c r="V209" s="52"/>
      <c r="W209" s="52"/>
      <c r="X209" s="95">
        <f>L209/'2022'!M209*100</f>
        <v>100</v>
      </c>
      <c r="Y209" s="95">
        <f>N209/'2022'!O209*100</f>
        <v>100</v>
      </c>
      <c r="Z209" s="95">
        <f t="shared" si="69"/>
        <v>101.88679245283016</v>
      </c>
      <c r="AA209" s="95">
        <f t="shared" si="70"/>
        <v>104</v>
      </c>
    </row>
    <row r="210" spans="1:27" s="3" customFormat="1" ht="46.5" customHeight="1">
      <c r="A210" s="38" t="s">
        <v>13</v>
      </c>
      <c r="B210" s="48" t="s">
        <v>14</v>
      </c>
      <c r="C210" s="49" t="s">
        <v>5</v>
      </c>
      <c r="D210" s="38" t="s">
        <v>17</v>
      </c>
      <c r="E210" s="13" t="s">
        <v>272</v>
      </c>
      <c r="F210" s="13"/>
      <c r="G210" s="32">
        <v>2327.87</v>
      </c>
      <c r="H210" s="32">
        <v>2050.34</v>
      </c>
      <c r="I210" s="32">
        <v>2200.4</v>
      </c>
      <c r="J210" s="32">
        <v>2076.44</v>
      </c>
      <c r="K210" s="32">
        <f t="shared" si="84"/>
        <v>8655.0500000000011</v>
      </c>
      <c r="L210" s="60">
        <f>'2022'!M210</f>
        <v>41.34</v>
      </c>
      <c r="M210" s="60">
        <v>42.12</v>
      </c>
      <c r="N210" s="60">
        <f>'2022'!O210</f>
        <v>28.124095999999998</v>
      </c>
      <c r="O210" s="60">
        <f t="shared" si="74"/>
        <v>29.249059839999997</v>
      </c>
      <c r="P210" s="33">
        <f t="shared" si="80"/>
        <v>30764.90644448001</v>
      </c>
      <c r="Q210" s="33">
        <f t="shared" si="81"/>
        <v>27097.096607360014</v>
      </c>
      <c r="R210" s="33">
        <f t="shared" si="82"/>
        <v>28321.216728064002</v>
      </c>
      <c r="S210" s="33">
        <f t="shared" si="83"/>
        <v>26725.734985830401</v>
      </c>
      <c r="T210" s="33">
        <f t="shared" si="59"/>
        <v>112908.95476573444</v>
      </c>
      <c r="U210" s="52"/>
      <c r="V210" s="52"/>
      <c r="W210" s="52"/>
      <c r="X210" s="95">
        <f>L210/'2022'!M210*100</f>
        <v>100</v>
      </c>
      <c r="Y210" s="95">
        <f>N210/'2022'!O210*100</f>
        <v>100</v>
      </c>
      <c r="Z210" s="95">
        <f t="shared" si="69"/>
        <v>101.88679245283016</v>
      </c>
      <c r="AA210" s="95">
        <f t="shared" si="70"/>
        <v>104</v>
      </c>
    </row>
    <row r="211" spans="1:27" s="3" customFormat="1" ht="46.5" customHeight="1">
      <c r="A211" s="38" t="s">
        <v>13</v>
      </c>
      <c r="B211" s="48" t="s">
        <v>14</v>
      </c>
      <c r="C211" s="49" t="s">
        <v>5</v>
      </c>
      <c r="D211" s="38" t="s">
        <v>18</v>
      </c>
      <c r="E211" s="13" t="s">
        <v>272</v>
      </c>
      <c r="F211" s="13"/>
      <c r="G211" s="32">
        <v>1005.23</v>
      </c>
      <c r="H211" s="32">
        <v>1301.1000000000001</v>
      </c>
      <c r="I211" s="32">
        <v>1244</v>
      </c>
      <c r="J211" s="32">
        <v>1061.33</v>
      </c>
      <c r="K211" s="32">
        <f t="shared" si="84"/>
        <v>4611.66</v>
      </c>
      <c r="L211" s="60">
        <f>'2022'!M211</f>
        <v>41.34</v>
      </c>
      <c r="M211" s="60">
        <v>42.12</v>
      </c>
      <c r="N211" s="60">
        <f>'2022'!O211</f>
        <v>30.080479118975997</v>
      </c>
      <c r="O211" s="60">
        <f t="shared" si="74"/>
        <v>31.283698283735038</v>
      </c>
      <c r="P211" s="33">
        <f t="shared" si="80"/>
        <v>11318.408175231762</v>
      </c>
      <c r="Q211" s="33">
        <f t="shared" si="81"/>
        <v>14649.762618300336</v>
      </c>
      <c r="R211" s="33">
        <f t="shared" si="82"/>
        <v>13480.359335033609</v>
      </c>
      <c r="S211" s="33">
        <f t="shared" si="83"/>
        <v>11500.892100523488</v>
      </c>
      <c r="T211" s="33">
        <f t="shared" si="59"/>
        <v>50949.422229089192</v>
      </c>
      <c r="U211" s="52"/>
      <c r="V211" s="52"/>
      <c r="W211" s="52"/>
      <c r="X211" s="95">
        <f>L211/'2022'!M211*100</f>
        <v>100</v>
      </c>
      <c r="Y211" s="95">
        <f>N211/'2022'!O211*100</f>
        <v>100</v>
      </c>
      <c r="Z211" s="95">
        <f t="shared" si="69"/>
        <v>101.88679245283016</v>
      </c>
      <c r="AA211" s="95">
        <f t="shared" si="70"/>
        <v>104</v>
      </c>
    </row>
    <row r="212" spans="1:27" s="3" customFormat="1" ht="46.5" customHeight="1">
      <c r="A212" s="38" t="s">
        <v>13</v>
      </c>
      <c r="B212" s="48" t="s">
        <v>14</v>
      </c>
      <c r="C212" s="49" t="s">
        <v>5</v>
      </c>
      <c r="D212" s="38" t="s">
        <v>20</v>
      </c>
      <c r="E212" s="13" t="s">
        <v>272</v>
      </c>
      <c r="F212" s="13"/>
      <c r="G212" s="32">
        <v>2985.98</v>
      </c>
      <c r="H212" s="32">
        <v>2784.09</v>
      </c>
      <c r="I212" s="32">
        <v>2891.2</v>
      </c>
      <c r="J212" s="32">
        <v>3080.056</v>
      </c>
      <c r="K212" s="32">
        <f t="shared" si="84"/>
        <v>11741.326000000001</v>
      </c>
      <c r="L212" s="60">
        <f>'2022'!M212</f>
        <v>41.34</v>
      </c>
      <c r="M212" s="60">
        <v>42.12</v>
      </c>
      <c r="N212" s="60">
        <f>'2022'!O212</f>
        <v>24.117600000000003</v>
      </c>
      <c r="O212" s="60">
        <f t="shared" si="74"/>
        <v>25.082304000000004</v>
      </c>
      <c r="P212" s="33">
        <f t="shared" si="80"/>
        <v>51425.741952000004</v>
      </c>
      <c r="Q212" s="33">
        <f t="shared" si="81"/>
        <v>47948.711616000001</v>
      </c>
      <c r="R212" s="33">
        <f t="shared" si="82"/>
        <v>49259.386675199974</v>
      </c>
      <c r="S212" s="33">
        <f t="shared" si="83"/>
        <v>52477.057790975981</v>
      </c>
      <c r="T212" s="33">
        <f t="shared" si="59"/>
        <v>201110.89803417595</v>
      </c>
      <c r="U212" s="52"/>
      <c r="V212" s="52"/>
      <c r="W212" s="52"/>
      <c r="X212" s="95">
        <f>L212/'2022'!M212*100</f>
        <v>100</v>
      </c>
      <c r="Y212" s="95">
        <f>N212/'2022'!O212*100</f>
        <v>100</v>
      </c>
      <c r="Z212" s="95">
        <f t="shared" si="69"/>
        <v>101.88679245283016</v>
      </c>
      <c r="AA212" s="95">
        <f t="shared" si="70"/>
        <v>104</v>
      </c>
    </row>
    <row r="213" spans="1:27" s="3" customFormat="1" ht="46.5" customHeight="1">
      <c r="A213" s="38" t="s">
        <v>13</v>
      </c>
      <c r="B213" s="48" t="s">
        <v>14</v>
      </c>
      <c r="C213" s="49" t="s">
        <v>5</v>
      </c>
      <c r="D213" s="38" t="s">
        <v>21</v>
      </c>
      <c r="E213" s="13" t="s">
        <v>272</v>
      </c>
      <c r="F213" s="13"/>
      <c r="G213" s="32">
        <v>2998.09</v>
      </c>
      <c r="H213" s="32">
        <v>2799.13</v>
      </c>
      <c r="I213" s="32">
        <v>3446.29</v>
      </c>
      <c r="J213" s="32">
        <v>3329.51</v>
      </c>
      <c r="K213" s="32">
        <f t="shared" si="84"/>
        <v>12573.02</v>
      </c>
      <c r="L213" s="60">
        <f>'2022'!M213</f>
        <v>41.34</v>
      </c>
      <c r="M213" s="60">
        <v>42.12</v>
      </c>
      <c r="N213" s="60">
        <f>'2022'!O213</f>
        <v>37.108938880000011</v>
      </c>
      <c r="O213" s="60">
        <f t="shared" si="74"/>
        <v>38.59329643520001</v>
      </c>
      <c r="P213" s="33">
        <f t="shared" si="80"/>
        <v>12685.102033260779</v>
      </c>
      <c r="Q213" s="33">
        <f t="shared" si="81"/>
        <v>11843.29011282558</v>
      </c>
      <c r="R213" s="33">
        <f t="shared" si="82"/>
        <v>12154.043228334549</v>
      </c>
      <c r="S213" s="33">
        <f t="shared" si="83"/>
        <v>11742.194786037207</v>
      </c>
      <c r="T213" s="33">
        <f t="shared" si="59"/>
        <v>48424.630160458117</v>
      </c>
      <c r="U213" s="52"/>
      <c r="V213" s="52"/>
      <c r="W213" s="52"/>
      <c r="X213" s="95">
        <f>L213/'2022'!M213*100</f>
        <v>100</v>
      </c>
      <c r="Y213" s="95">
        <f>N213/'2022'!O213*100</f>
        <v>100</v>
      </c>
      <c r="Z213" s="95">
        <f t="shared" si="69"/>
        <v>101.88679245283016</v>
      </c>
      <c r="AA213" s="95">
        <f t="shared" si="70"/>
        <v>104</v>
      </c>
    </row>
    <row r="214" spans="1:27" s="3" customFormat="1" ht="46.5" customHeight="1">
      <c r="A214" s="38" t="s">
        <v>13</v>
      </c>
      <c r="B214" s="48" t="s">
        <v>14</v>
      </c>
      <c r="C214" s="49" t="s">
        <v>5</v>
      </c>
      <c r="D214" s="38" t="s">
        <v>22</v>
      </c>
      <c r="E214" s="13" t="s">
        <v>272</v>
      </c>
      <c r="F214" s="13" t="s">
        <v>327</v>
      </c>
      <c r="G214" s="32">
        <v>0</v>
      </c>
      <c r="H214" s="32">
        <v>0</v>
      </c>
      <c r="I214" s="32">
        <v>954</v>
      </c>
      <c r="J214" s="32">
        <v>954</v>
      </c>
      <c r="K214" s="32">
        <f t="shared" si="84"/>
        <v>1908</v>
      </c>
      <c r="L214" s="60">
        <f>'2022'!M214</f>
        <v>41.34</v>
      </c>
      <c r="M214" s="60">
        <v>42.12</v>
      </c>
      <c r="N214" s="60">
        <f>'2022'!O214</f>
        <v>39.613600000000005</v>
      </c>
      <c r="O214" s="60">
        <f t="shared" si="74"/>
        <v>41.198144000000006</v>
      </c>
      <c r="P214" s="33">
        <f t="shared" si="80"/>
        <v>0</v>
      </c>
      <c r="Q214" s="33">
        <f t="shared" si="81"/>
        <v>0</v>
      </c>
      <c r="R214" s="33">
        <f t="shared" si="82"/>
        <v>879.45062399999154</v>
      </c>
      <c r="S214" s="33">
        <f t="shared" si="83"/>
        <v>879.45062399999154</v>
      </c>
      <c r="T214" s="33">
        <f t="shared" ref="T214:T284" si="85">P214+Q214+R214+S214</f>
        <v>1758.9012479999831</v>
      </c>
      <c r="U214" s="52"/>
      <c r="V214" s="52"/>
      <c r="W214" s="52"/>
      <c r="X214" s="95">
        <f>L214/'2022'!M214*100</f>
        <v>100</v>
      </c>
      <c r="Y214" s="95">
        <f>N214/'2022'!O214*100</f>
        <v>100</v>
      </c>
      <c r="Z214" s="95">
        <f t="shared" si="69"/>
        <v>101.88679245283016</v>
      </c>
      <c r="AA214" s="95">
        <f t="shared" si="70"/>
        <v>104</v>
      </c>
    </row>
    <row r="215" spans="1:27" s="3" customFormat="1" ht="46.5" customHeight="1">
      <c r="A215" s="38" t="s">
        <v>13</v>
      </c>
      <c r="B215" s="48" t="s">
        <v>14</v>
      </c>
      <c r="C215" s="49" t="s">
        <v>5</v>
      </c>
      <c r="D215" s="38" t="s">
        <v>24</v>
      </c>
      <c r="E215" s="13" t="s">
        <v>272</v>
      </c>
      <c r="F215" s="13"/>
      <c r="G215" s="32">
        <v>222.73</v>
      </c>
      <c r="H215" s="32">
        <v>197.07999999999998</v>
      </c>
      <c r="I215" s="32">
        <v>243.64</v>
      </c>
      <c r="J215" s="32">
        <v>205.4</v>
      </c>
      <c r="K215" s="32">
        <f t="shared" si="84"/>
        <v>868.84999999999991</v>
      </c>
      <c r="L215" s="60">
        <f>'2022'!M215</f>
        <v>41.34</v>
      </c>
      <c r="M215" s="60">
        <v>42.12</v>
      </c>
      <c r="N215" s="60">
        <f>'2022'!O215</f>
        <v>25.735944000000003</v>
      </c>
      <c r="O215" s="60">
        <f t="shared" si="74"/>
        <v>26.765381760000004</v>
      </c>
      <c r="P215" s="33">
        <f t="shared" si="80"/>
        <v>3475.4913928799997</v>
      </c>
      <c r="Q215" s="33">
        <f t="shared" si="81"/>
        <v>3075.2473564799998</v>
      </c>
      <c r="R215" s="33">
        <f t="shared" si="82"/>
        <v>3740.9991879935983</v>
      </c>
      <c r="S215" s="33">
        <f t="shared" si="83"/>
        <v>3153.8385864959987</v>
      </c>
      <c r="T215" s="33">
        <f t="shared" si="85"/>
        <v>13445.576523849597</v>
      </c>
      <c r="U215" s="52"/>
      <c r="V215" s="52"/>
      <c r="W215" s="52"/>
      <c r="X215" s="95">
        <f>L215/'2022'!M215*100</f>
        <v>100</v>
      </c>
      <c r="Y215" s="95">
        <f>N215/'2022'!O215*100</f>
        <v>100</v>
      </c>
      <c r="Z215" s="95">
        <f t="shared" si="69"/>
        <v>101.88679245283016</v>
      </c>
      <c r="AA215" s="95">
        <f t="shared" si="70"/>
        <v>104</v>
      </c>
    </row>
    <row r="216" spans="1:27" s="3" customFormat="1" ht="46.5" customHeight="1">
      <c r="A216" s="38" t="s">
        <v>13</v>
      </c>
      <c r="B216" s="48" t="s">
        <v>14</v>
      </c>
      <c r="C216" s="49" t="s">
        <v>5</v>
      </c>
      <c r="D216" s="38" t="s">
        <v>25</v>
      </c>
      <c r="E216" s="13" t="s">
        <v>272</v>
      </c>
      <c r="F216" s="13"/>
      <c r="G216" s="32">
        <v>216.34</v>
      </c>
      <c r="H216" s="32">
        <v>250.32</v>
      </c>
      <c r="I216" s="32">
        <v>265.01</v>
      </c>
      <c r="J216" s="32">
        <v>199.69</v>
      </c>
      <c r="K216" s="32">
        <f t="shared" si="84"/>
        <v>931.3599999999999</v>
      </c>
      <c r="L216" s="60">
        <f>'2022'!M216</f>
        <v>41.34</v>
      </c>
      <c r="M216" s="60">
        <v>42.12</v>
      </c>
      <c r="N216" s="60">
        <f>'2022'!O216</f>
        <v>39.499199999999995</v>
      </c>
      <c r="O216" s="60">
        <f t="shared" si="74"/>
        <v>41.079167999999996</v>
      </c>
      <c r="P216" s="33">
        <f t="shared" si="80"/>
        <v>398.23867200000188</v>
      </c>
      <c r="Q216" s="33">
        <f t="shared" si="81"/>
        <v>460.78905600000218</v>
      </c>
      <c r="R216" s="33">
        <f t="shared" si="82"/>
        <v>275.83088832000044</v>
      </c>
      <c r="S216" s="33">
        <f t="shared" si="83"/>
        <v>207.84374208000034</v>
      </c>
      <c r="T216" s="33">
        <f t="shared" si="85"/>
        <v>1342.7023584000049</v>
      </c>
      <c r="U216" s="52"/>
      <c r="V216" s="52"/>
      <c r="W216" s="52"/>
      <c r="X216" s="95">
        <f>L216/'2022'!M216*100</f>
        <v>100</v>
      </c>
      <c r="Y216" s="95">
        <f>N216/'2022'!O216*100</f>
        <v>100</v>
      </c>
      <c r="Z216" s="95">
        <f t="shared" si="69"/>
        <v>101.88679245283016</v>
      </c>
      <c r="AA216" s="95">
        <f t="shared" si="70"/>
        <v>104</v>
      </c>
    </row>
    <row r="217" spans="1:27" s="3" customFormat="1" ht="46.5" customHeight="1">
      <c r="A217" s="38" t="s">
        <v>13</v>
      </c>
      <c r="B217" s="48" t="s">
        <v>14</v>
      </c>
      <c r="C217" s="49" t="s">
        <v>5</v>
      </c>
      <c r="D217" s="38" t="s">
        <v>26</v>
      </c>
      <c r="E217" s="13" t="s">
        <v>272</v>
      </c>
      <c r="F217" s="13"/>
      <c r="G217" s="32">
        <v>398.49</v>
      </c>
      <c r="H217" s="32">
        <v>209.06</v>
      </c>
      <c r="I217" s="32">
        <v>470.31200000000001</v>
      </c>
      <c r="J217" s="32">
        <v>414.50800000000004</v>
      </c>
      <c r="K217" s="32">
        <f t="shared" si="84"/>
        <v>1492.3700000000001</v>
      </c>
      <c r="L217" s="60">
        <f>'2022'!M217</f>
        <v>41.34</v>
      </c>
      <c r="M217" s="60">
        <v>42.12</v>
      </c>
      <c r="N217" s="60">
        <f>'2022'!O217</f>
        <v>34.684000000000005</v>
      </c>
      <c r="O217" s="60">
        <f t="shared" si="74"/>
        <v>36.071360000000006</v>
      </c>
      <c r="P217" s="33">
        <f t="shared" si="80"/>
        <v>2652.3494399999995</v>
      </c>
      <c r="Q217" s="33">
        <f t="shared" si="81"/>
        <v>1391.5033599999997</v>
      </c>
      <c r="R217" s="33">
        <f t="shared" si="82"/>
        <v>2844.7479756799962</v>
      </c>
      <c r="S217" s="33">
        <f t="shared" si="83"/>
        <v>2507.2096691199968</v>
      </c>
      <c r="T217" s="33">
        <f t="shared" si="85"/>
        <v>9395.8104447999922</v>
      </c>
      <c r="U217" s="52"/>
      <c r="V217" s="52"/>
      <c r="W217" s="52"/>
      <c r="X217" s="95">
        <f>L217/'2022'!M217*100</f>
        <v>100</v>
      </c>
      <c r="Y217" s="95">
        <f>N217/'2022'!O217*100</f>
        <v>100</v>
      </c>
      <c r="Z217" s="95">
        <f t="shared" si="69"/>
        <v>101.88679245283016</v>
      </c>
      <c r="AA217" s="95">
        <f t="shared" si="70"/>
        <v>104</v>
      </c>
    </row>
    <row r="218" spans="1:27" s="3" customFormat="1" ht="10.5" customHeight="1">
      <c r="A218" s="38"/>
      <c r="B218" s="48"/>
      <c r="C218" s="49"/>
      <c r="D218" s="38"/>
      <c r="E218" s="13"/>
      <c r="F218" s="13"/>
      <c r="G218" s="32"/>
      <c r="H218" s="32"/>
      <c r="I218" s="32"/>
      <c r="J218" s="32"/>
      <c r="K218" s="32"/>
      <c r="L218" s="60"/>
      <c r="M218" s="60"/>
      <c r="N218" s="60"/>
      <c r="O218" s="60"/>
      <c r="P218" s="33"/>
      <c r="Q218" s="33"/>
      <c r="R218" s="33"/>
      <c r="S218" s="33"/>
      <c r="T218" s="33"/>
      <c r="U218" s="52"/>
      <c r="V218" s="52"/>
      <c r="W218" s="52"/>
      <c r="X218" s="95" t="e">
        <f>L218/'2022'!M218*100</f>
        <v>#DIV/0!</v>
      </c>
      <c r="Y218" s="95" t="e">
        <f>N218/'2022'!O218*100</f>
        <v>#DIV/0!</v>
      </c>
      <c r="Z218" s="95" t="e">
        <f t="shared" si="69"/>
        <v>#DIV/0!</v>
      </c>
      <c r="AA218" s="95" t="e">
        <f t="shared" si="70"/>
        <v>#DIV/0!</v>
      </c>
    </row>
    <row r="219" spans="1:27" s="3" customFormat="1" ht="46.5" customHeight="1">
      <c r="A219" s="38" t="s">
        <v>32</v>
      </c>
      <c r="B219" s="48" t="s">
        <v>33</v>
      </c>
      <c r="C219" s="49" t="s">
        <v>30</v>
      </c>
      <c r="D219" s="38" t="s">
        <v>31</v>
      </c>
      <c r="E219" s="13" t="s">
        <v>272</v>
      </c>
      <c r="F219" s="13"/>
      <c r="G219" s="32">
        <v>6978.6019999999999</v>
      </c>
      <c r="H219" s="32">
        <v>6108.4089999999997</v>
      </c>
      <c r="I219" s="32">
        <v>6896.8239999999996</v>
      </c>
      <c r="J219" s="32">
        <v>7084.8249999999998</v>
      </c>
      <c r="K219" s="32">
        <f t="shared" si="84"/>
        <v>27068.66</v>
      </c>
      <c r="L219" s="60">
        <f>'2022'!M219</f>
        <v>123.74</v>
      </c>
      <c r="M219" s="60">
        <f>('2022'!L219+'2022'!M219)/2*1.04*2-L219</f>
        <v>126.09920000000001</v>
      </c>
      <c r="N219" s="60">
        <f>'2022'!O219</f>
        <v>48.88</v>
      </c>
      <c r="O219" s="60">
        <f t="shared" si="74"/>
        <v>50.835200000000007</v>
      </c>
      <c r="P219" s="33">
        <f>G219*(L219-N219)</f>
        <v>522418.14571999991</v>
      </c>
      <c r="Q219" s="33">
        <f>(L219-N219)*H219</f>
        <v>457275.4977399999</v>
      </c>
      <c r="R219" s="33">
        <f>(M219-O219)*I219</f>
        <v>519082.56153600005</v>
      </c>
      <c r="S219" s="33">
        <f>(M219-O219)*J219</f>
        <v>533232.26880000008</v>
      </c>
      <c r="T219" s="33">
        <f t="shared" si="85"/>
        <v>2032008.4737959998</v>
      </c>
      <c r="U219" s="52"/>
      <c r="V219" s="52"/>
      <c r="W219" s="52"/>
      <c r="X219" s="95">
        <f>L219/'2022'!M219*100</f>
        <v>100</v>
      </c>
      <c r="Y219" s="95">
        <f>N219/'2022'!O219*100</f>
        <v>100</v>
      </c>
      <c r="Z219" s="95">
        <f t="shared" si="69"/>
        <v>101.90657830935834</v>
      </c>
      <c r="AA219" s="95">
        <f t="shared" si="70"/>
        <v>104</v>
      </c>
    </row>
    <row r="220" spans="1:27" s="3" customFormat="1" ht="10.5" customHeight="1">
      <c r="A220" s="38"/>
      <c r="B220" s="48"/>
      <c r="C220" s="49"/>
      <c r="D220" s="38"/>
      <c r="E220" s="13"/>
      <c r="F220" s="13"/>
      <c r="G220" s="32"/>
      <c r="H220" s="32"/>
      <c r="I220" s="32"/>
      <c r="J220" s="32"/>
      <c r="K220" s="32"/>
      <c r="L220" s="60"/>
      <c r="M220" s="60"/>
      <c r="N220" s="60"/>
      <c r="O220" s="60"/>
      <c r="P220" s="33"/>
      <c r="Q220" s="33"/>
      <c r="R220" s="33"/>
      <c r="S220" s="33"/>
      <c r="T220" s="33"/>
      <c r="U220" s="52"/>
      <c r="V220" s="52"/>
      <c r="W220" s="52"/>
      <c r="X220" s="95" t="e">
        <f>L220/'2022'!M220*100</f>
        <v>#DIV/0!</v>
      </c>
      <c r="Y220" s="95" t="e">
        <f>N220/'2022'!O220*100</f>
        <v>#DIV/0!</v>
      </c>
      <c r="Z220" s="95" t="e">
        <f t="shared" si="69"/>
        <v>#DIV/0!</v>
      </c>
      <c r="AA220" s="95" t="e">
        <f t="shared" si="70"/>
        <v>#DIV/0!</v>
      </c>
    </row>
    <row r="221" spans="1:27" s="3" customFormat="1" ht="54.75" customHeight="1">
      <c r="A221" s="38" t="s">
        <v>40</v>
      </c>
      <c r="B221" s="48" t="s">
        <v>41</v>
      </c>
      <c r="C221" s="49" t="s">
        <v>38</v>
      </c>
      <c r="D221" s="38" t="s">
        <v>39</v>
      </c>
      <c r="E221" s="13" t="s">
        <v>272</v>
      </c>
      <c r="F221" s="13"/>
      <c r="G221" s="32">
        <v>1385.4930000000002</v>
      </c>
      <c r="H221" s="32">
        <v>1448.559</v>
      </c>
      <c r="I221" s="32">
        <v>1507.5</v>
      </c>
      <c r="J221" s="32">
        <v>1507.5</v>
      </c>
      <c r="K221" s="32">
        <f t="shared" si="84"/>
        <v>5849.0519999999997</v>
      </c>
      <c r="L221" s="60">
        <f>'2022'!M221</f>
        <v>71.849999999999994</v>
      </c>
      <c r="M221" s="60">
        <f>('2022'!L221+'2022'!M221)/2*1.04*2-L221</f>
        <v>75.060399999999987</v>
      </c>
      <c r="N221" s="60">
        <f>'2022'!O221</f>
        <v>69.16</v>
      </c>
      <c r="O221" s="60">
        <f t="shared" si="74"/>
        <v>71.926400000000001</v>
      </c>
      <c r="P221" s="33">
        <f>G221*(L221-N221)</f>
        <v>3726.9761699999972</v>
      </c>
      <c r="Q221" s="33">
        <f t="shared" ref="Q221:R223" si="86">(L221-N221)*H221</f>
        <v>3896.6237099999967</v>
      </c>
      <c r="R221" s="33">
        <f t="shared" si="86"/>
        <v>4724.5049999999792</v>
      </c>
      <c r="S221" s="33">
        <f>(M221-O221)*J221</f>
        <v>4724.5049999999792</v>
      </c>
      <c r="T221" s="33">
        <f t="shared" si="85"/>
        <v>17072.609879999953</v>
      </c>
      <c r="U221" s="52"/>
      <c r="V221" s="52"/>
      <c r="W221" s="52"/>
      <c r="X221" s="95">
        <f>L221/'2022'!M221*100</f>
        <v>100</v>
      </c>
      <c r="Y221" s="95">
        <f>N221/'2022'!O221*100</f>
        <v>100</v>
      </c>
      <c r="Z221" s="95">
        <f t="shared" si="69"/>
        <v>104.46819763395962</v>
      </c>
      <c r="AA221" s="95">
        <f t="shared" si="70"/>
        <v>104</v>
      </c>
    </row>
    <row r="222" spans="1:27" s="3" customFormat="1" ht="54.75" customHeight="1">
      <c r="A222" s="38">
        <v>2909003034</v>
      </c>
      <c r="B222" s="48" t="s">
        <v>303</v>
      </c>
      <c r="C222" s="49" t="s">
        <v>42</v>
      </c>
      <c r="D222" s="38" t="s">
        <v>304</v>
      </c>
      <c r="E222" s="13" t="s">
        <v>272</v>
      </c>
      <c r="F222" s="13" t="s">
        <v>391</v>
      </c>
      <c r="G222" s="32">
        <v>1233.25</v>
      </c>
      <c r="H222" s="32">
        <v>1233.25</v>
      </c>
      <c r="I222" s="32">
        <v>1233.25</v>
      </c>
      <c r="J222" s="32">
        <v>1233.25</v>
      </c>
      <c r="K222" s="32">
        <f t="shared" si="84"/>
        <v>4933</v>
      </c>
      <c r="L222" s="60">
        <f>'2022'!M222</f>
        <v>58.41</v>
      </c>
      <c r="M222" s="60">
        <f>('2022'!L222+'2022'!M222)/2*1.04*2-L222</f>
        <v>63.082800000000006</v>
      </c>
      <c r="N222" s="60">
        <f>'2022'!O222</f>
        <v>51.96</v>
      </c>
      <c r="O222" s="60">
        <f t="shared" si="74"/>
        <v>54.038400000000003</v>
      </c>
      <c r="P222" s="33">
        <f>G222*(L222-N222)</f>
        <v>7954.4624999999951</v>
      </c>
      <c r="Q222" s="33">
        <f t="shared" si="86"/>
        <v>7954.4624999999951</v>
      </c>
      <c r="R222" s="33">
        <f t="shared" si="86"/>
        <v>11154.006300000005</v>
      </c>
      <c r="S222" s="33">
        <f>(M222-O222)*J222</f>
        <v>11154.006300000005</v>
      </c>
      <c r="T222" s="33">
        <f t="shared" si="85"/>
        <v>38216.937600000005</v>
      </c>
      <c r="U222" s="52"/>
      <c r="V222" s="52"/>
      <c r="W222" s="52"/>
      <c r="X222" s="95">
        <f>L222/'2022'!M222*100</f>
        <v>100</v>
      </c>
      <c r="Y222" s="95">
        <f>N222/'2022'!O222*100</f>
        <v>100</v>
      </c>
      <c r="Z222" s="95">
        <f t="shared" si="69"/>
        <v>108</v>
      </c>
      <c r="AA222" s="95">
        <f t="shared" si="70"/>
        <v>104</v>
      </c>
    </row>
    <row r="223" spans="1:27" s="3" customFormat="1" ht="54.75" customHeight="1">
      <c r="A223" s="38" t="s">
        <v>254</v>
      </c>
      <c r="B223" s="48" t="s">
        <v>255</v>
      </c>
      <c r="C223" s="49" t="s">
        <v>38</v>
      </c>
      <c r="D223" s="38" t="s">
        <v>253</v>
      </c>
      <c r="E223" s="13" t="s">
        <v>272</v>
      </c>
      <c r="F223" s="13"/>
      <c r="G223" s="32">
        <v>829.88099999999997</v>
      </c>
      <c r="H223" s="32">
        <v>783.69899999999996</v>
      </c>
      <c r="I223" s="32">
        <v>737.14200000000005</v>
      </c>
      <c r="J223" s="32">
        <v>676.85299999999995</v>
      </c>
      <c r="K223" s="32">
        <f t="shared" si="84"/>
        <v>3027.5749999999998</v>
      </c>
      <c r="L223" s="60">
        <f>'2022'!M223</f>
        <v>96.35</v>
      </c>
      <c r="M223" s="60">
        <f>('2022'!L223+'2022'!M223)/2*1.04*2-L223</f>
        <v>96.861200000000025</v>
      </c>
      <c r="N223" s="60">
        <f>'2022'!O223</f>
        <v>80.08</v>
      </c>
      <c r="O223" s="60">
        <f t="shared" si="74"/>
        <v>83.283200000000008</v>
      </c>
      <c r="P223" s="33">
        <f>G223*(L223-N223)</f>
        <v>13502.163869999997</v>
      </c>
      <c r="Q223" s="33">
        <f t="shared" si="86"/>
        <v>12750.782729999995</v>
      </c>
      <c r="R223" s="33">
        <f t="shared" si="86"/>
        <v>10008.914076000014</v>
      </c>
      <c r="S223" s="33">
        <f>(M223-O223)*J223</f>
        <v>9190.310034000011</v>
      </c>
      <c r="T223" s="33">
        <f t="shared" si="85"/>
        <v>45452.170710000013</v>
      </c>
      <c r="U223" s="52"/>
      <c r="V223" s="52"/>
      <c r="W223" s="52"/>
      <c r="X223" s="95">
        <f>L223/'2022'!M223*100</f>
        <v>100</v>
      </c>
      <c r="Y223" s="95">
        <f>N223/'2022'!O223*100</f>
        <v>100</v>
      </c>
      <c r="Z223" s="95">
        <f t="shared" si="69"/>
        <v>100.53056564608202</v>
      </c>
      <c r="AA223" s="95">
        <f t="shared" si="70"/>
        <v>104</v>
      </c>
    </row>
    <row r="224" spans="1:27" s="3" customFormat="1" ht="10.5" customHeight="1">
      <c r="A224" s="38"/>
      <c r="B224" s="48"/>
      <c r="C224" s="49"/>
      <c r="D224" s="38"/>
      <c r="E224" s="13"/>
      <c r="F224" s="13"/>
      <c r="G224" s="32"/>
      <c r="H224" s="32"/>
      <c r="I224" s="32"/>
      <c r="J224" s="32"/>
      <c r="K224" s="32"/>
      <c r="L224" s="60"/>
      <c r="M224" s="60"/>
      <c r="N224" s="60"/>
      <c r="O224" s="60"/>
      <c r="P224" s="33"/>
      <c r="Q224" s="33"/>
      <c r="R224" s="33"/>
      <c r="S224" s="33"/>
      <c r="T224" s="33"/>
      <c r="U224" s="52"/>
      <c r="V224" s="52"/>
      <c r="W224" s="52"/>
      <c r="X224" s="95" t="e">
        <f>L224/'2022'!M224*100</f>
        <v>#DIV/0!</v>
      </c>
      <c r="Y224" s="95" t="e">
        <f>N224/'2022'!O224*100</f>
        <v>#DIV/0!</v>
      </c>
      <c r="Z224" s="95" t="e">
        <f t="shared" si="69"/>
        <v>#DIV/0!</v>
      </c>
      <c r="AA224" s="95" t="e">
        <f t="shared" si="70"/>
        <v>#DIV/0!</v>
      </c>
    </row>
    <row r="225" spans="1:27" s="3" customFormat="1" ht="54.75" customHeight="1">
      <c r="A225" s="38" t="s">
        <v>52</v>
      </c>
      <c r="B225" s="48" t="s">
        <v>53</v>
      </c>
      <c r="C225" s="49" t="s">
        <v>43</v>
      </c>
      <c r="D225" s="38" t="s">
        <v>49</v>
      </c>
      <c r="E225" s="13" t="s">
        <v>272</v>
      </c>
      <c r="F225" s="13"/>
      <c r="G225" s="32">
        <v>6747.5</v>
      </c>
      <c r="H225" s="32">
        <v>5071.8999999999996</v>
      </c>
      <c r="I225" s="32">
        <v>7499.8</v>
      </c>
      <c r="J225" s="32">
        <v>5879.97</v>
      </c>
      <c r="K225" s="32">
        <f t="shared" si="84"/>
        <v>25199.170000000002</v>
      </c>
      <c r="L225" s="60">
        <f>'2022'!M225</f>
        <v>156.66</v>
      </c>
      <c r="M225" s="60">
        <f>('2022'!L225+'2022'!M225)/2*1.04*2-L225</f>
        <v>160.40479999999999</v>
      </c>
      <c r="N225" s="60">
        <f>'2022'!O225</f>
        <v>34.520000000000003</v>
      </c>
      <c r="O225" s="60">
        <f t="shared" si="74"/>
        <v>35.900800000000004</v>
      </c>
      <c r="P225" s="33">
        <f>G225*(L225-N225)</f>
        <v>824139.64999999991</v>
      </c>
      <c r="Q225" s="33">
        <f>(L225-N225)*H225</f>
        <v>619481.86599999992</v>
      </c>
      <c r="R225" s="33">
        <f>(M225-O225)*I225</f>
        <v>933755.09919999994</v>
      </c>
      <c r="S225" s="33">
        <f>(M225-O225)*J225</f>
        <v>732079.78487999993</v>
      </c>
      <c r="T225" s="33">
        <f t="shared" si="85"/>
        <v>3109456.4000800001</v>
      </c>
      <c r="U225" s="52"/>
      <c r="V225" s="52"/>
      <c r="W225" s="52"/>
      <c r="X225" s="95">
        <f>L225/'2022'!M225*100</f>
        <v>100</v>
      </c>
      <c r="Y225" s="95">
        <f>N225/'2022'!O225*100</f>
        <v>100</v>
      </c>
      <c r="Z225" s="95">
        <f t="shared" si="69"/>
        <v>102.39039959147198</v>
      </c>
      <c r="AA225" s="95">
        <f t="shared" si="70"/>
        <v>104</v>
      </c>
    </row>
    <row r="226" spans="1:27" s="3" customFormat="1" ht="54.75" customHeight="1">
      <c r="A226" s="38" t="s">
        <v>257</v>
      </c>
      <c r="B226" s="48" t="s">
        <v>258</v>
      </c>
      <c r="C226" s="49" t="s">
        <v>43</v>
      </c>
      <c r="D226" s="38" t="s">
        <v>256</v>
      </c>
      <c r="E226" s="13" t="s">
        <v>272</v>
      </c>
      <c r="F226" s="13"/>
      <c r="G226" s="32">
        <v>1399.74</v>
      </c>
      <c r="H226" s="32">
        <v>1391.02</v>
      </c>
      <c r="I226" s="32">
        <v>1399.72</v>
      </c>
      <c r="J226" s="32">
        <v>1377.61</v>
      </c>
      <c r="K226" s="32">
        <f t="shared" si="84"/>
        <v>5568.09</v>
      </c>
      <c r="L226" s="60">
        <f>'2022'!M226</f>
        <v>153.22</v>
      </c>
      <c r="M226" s="60">
        <f>('2022'!L226+'2022'!M226)/2*1.04*2-L226</f>
        <v>160.94320000000008</v>
      </c>
      <c r="N226" s="60">
        <f>'2022'!O226</f>
        <v>41.14</v>
      </c>
      <c r="O226" s="60">
        <f t="shared" si="74"/>
        <v>42.785600000000002</v>
      </c>
      <c r="P226" s="33">
        <f>G226*(L226-N226)</f>
        <v>156882.85920000001</v>
      </c>
      <c r="Q226" s="33">
        <f>(L226-N226)*H226</f>
        <v>155905.52160000001</v>
      </c>
      <c r="R226" s="33">
        <f>(M226-O226)*I226</f>
        <v>165387.55587200011</v>
      </c>
      <c r="S226" s="33">
        <f>(M226-O226)*J226</f>
        <v>162775.0913360001</v>
      </c>
      <c r="T226" s="33">
        <f t="shared" si="85"/>
        <v>640951.02800800023</v>
      </c>
      <c r="U226" s="52"/>
      <c r="V226" s="52"/>
      <c r="W226" s="52"/>
      <c r="X226" s="95">
        <f>L226/'2022'!M226*100</f>
        <v>100</v>
      </c>
      <c r="Y226" s="95">
        <f>N226/'2022'!O226*100</f>
        <v>100</v>
      </c>
      <c r="Z226" s="95">
        <f t="shared" si="69"/>
        <v>105.04059522255585</v>
      </c>
      <c r="AA226" s="95">
        <f t="shared" si="70"/>
        <v>104</v>
      </c>
    </row>
    <row r="227" spans="1:27" s="3" customFormat="1" ht="10.5" customHeight="1">
      <c r="A227" s="38"/>
      <c r="B227" s="48"/>
      <c r="C227" s="49"/>
      <c r="D227" s="38"/>
      <c r="E227" s="13"/>
      <c r="F227" s="13"/>
      <c r="G227" s="32"/>
      <c r="H227" s="32"/>
      <c r="I227" s="32"/>
      <c r="J227" s="32"/>
      <c r="K227" s="32"/>
      <c r="L227" s="60"/>
      <c r="M227" s="60"/>
      <c r="N227" s="60"/>
      <c r="O227" s="60"/>
      <c r="P227" s="33"/>
      <c r="Q227" s="33"/>
      <c r="R227" s="33"/>
      <c r="S227" s="33"/>
      <c r="T227" s="33"/>
      <c r="U227" s="52"/>
      <c r="V227" s="52"/>
      <c r="W227" s="52"/>
      <c r="X227" s="95" t="e">
        <f>L227/'2022'!M227*100</f>
        <v>#DIV/0!</v>
      </c>
      <c r="Y227" s="95" t="e">
        <f>N227/'2022'!O227*100</f>
        <v>#DIV/0!</v>
      </c>
      <c r="Z227" s="95" t="e">
        <f t="shared" si="69"/>
        <v>#DIV/0!</v>
      </c>
      <c r="AA227" s="95" t="e">
        <f t="shared" si="70"/>
        <v>#DIV/0!</v>
      </c>
    </row>
    <row r="228" spans="1:27" s="3" customFormat="1" ht="60.75" customHeight="1">
      <c r="A228" s="38" t="s">
        <v>58</v>
      </c>
      <c r="B228" s="48" t="s">
        <v>59</v>
      </c>
      <c r="C228" s="49" t="s">
        <v>57</v>
      </c>
      <c r="D228" s="38" t="s">
        <v>4</v>
      </c>
      <c r="E228" s="13" t="s">
        <v>272</v>
      </c>
      <c r="F228" s="13" t="s">
        <v>327</v>
      </c>
      <c r="G228" s="32">
        <v>418635.47</v>
      </c>
      <c r="H228" s="32">
        <v>408055.55</v>
      </c>
      <c r="I228" s="32">
        <v>368362</v>
      </c>
      <c r="J228" s="32">
        <v>368362</v>
      </c>
      <c r="K228" s="32">
        <f t="shared" si="84"/>
        <v>1563415.02</v>
      </c>
      <c r="L228" s="60">
        <f>'2022'!M228</f>
        <v>26.06</v>
      </c>
      <c r="M228" s="60">
        <f>('2022'!L228+'2022'!M228)/2*1.04*2-L228</f>
        <v>28.1448</v>
      </c>
      <c r="N228" s="60">
        <f>'2022'!O228</f>
        <v>26</v>
      </c>
      <c r="O228" s="60">
        <f t="shared" si="74"/>
        <v>27.04</v>
      </c>
      <c r="P228" s="33">
        <f>G228*(L228-N228)</f>
        <v>25118.128199999464</v>
      </c>
      <c r="Q228" s="33">
        <f>(L228-N228)*H228</f>
        <v>24483.332999999478</v>
      </c>
      <c r="R228" s="33">
        <f>(M228-O228)*I228</f>
        <v>406966.33760000032</v>
      </c>
      <c r="S228" s="33">
        <f>(M228-O228)*J228</f>
        <v>406966.33760000032</v>
      </c>
      <c r="T228" s="33">
        <f t="shared" si="85"/>
        <v>863534.13639999961</v>
      </c>
      <c r="U228" s="52"/>
      <c r="V228" s="52"/>
      <c r="W228" s="52"/>
      <c r="X228" s="95">
        <f>L228/'2022'!M228*100</f>
        <v>100</v>
      </c>
      <c r="Y228" s="95">
        <f>N228/'2022'!O228*100</f>
        <v>100</v>
      </c>
      <c r="Z228" s="95">
        <f t="shared" ref="Z228:Z291" si="87">M228/L228*100</f>
        <v>108</v>
      </c>
      <c r="AA228" s="95">
        <f t="shared" ref="AA228:AA291" si="88">O228/N228*100</f>
        <v>104</v>
      </c>
    </row>
    <row r="229" spans="1:27" s="3" customFormat="1" ht="10.5" customHeight="1">
      <c r="A229" s="38"/>
      <c r="B229" s="48"/>
      <c r="C229" s="49"/>
      <c r="D229" s="38"/>
      <c r="E229" s="13"/>
      <c r="F229" s="13"/>
      <c r="G229" s="32"/>
      <c r="H229" s="32"/>
      <c r="I229" s="32"/>
      <c r="J229" s="32"/>
      <c r="K229" s="32"/>
      <c r="L229" s="60"/>
      <c r="M229" s="60"/>
      <c r="N229" s="60"/>
      <c r="O229" s="60"/>
      <c r="P229" s="33"/>
      <c r="Q229" s="33"/>
      <c r="R229" s="33"/>
      <c r="S229" s="33"/>
      <c r="T229" s="33"/>
      <c r="U229" s="52"/>
      <c r="V229" s="52"/>
      <c r="W229" s="52"/>
      <c r="X229" s="95">
        <f>L229/'2022'!M230*100</f>
        <v>0</v>
      </c>
      <c r="Y229" s="95">
        <f>N229/'2022'!O230*100</f>
        <v>0</v>
      </c>
      <c r="Z229" s="95" t="e">
        <f t="shared" si="87"/>
        <v>#DIV/0!</v>
      </c>
      <c r="AA229" s="95" t="e">
        <f t="shared" si="88"/>
        <v>#DIV/0!</v>
      </c>
    </row>
    <row r="230" spans="1:27" s="3" customFormat="1" ht="54" customHeight="1">
      <c r="A230" s="38">
        <v>2905001195</v>
      </c>
      <c r="B230" s="48" t="s">
        <v>424</v>
      </c>
      <c r="C230" s="49" t="s">
        <v>425</v>
      </c>
      <c r="D230" s="38"/>
      <c r="E230" s="13" t="s">
        <v>272</v>
      </c>
      <c r="F230" s="13"/>
      <c r="G230" s="32">
        <v>0</v>
      </c>
      <c r="H230" s="32">
        <v>0</v>
      </c>
      <c r="I230" s="77">
        <v>478399.75</v>
      </c>
      <c r="J230" s="77">
        <v>478399.75</v>
      </c>
      <c r="K230" s="32">
        <f t="shared" si="84"/>
        <v>956799.5</v>
      </c>
      <c r="L230" s="60">
        <f>'2022'!M230</f>
        <v>30.646499849999998</v>
      </c>
      <c r="M230" s="60">
        <f>('2022'!L230+'2022'!M230)/2*1.04*2-L230</f>
        <v>31.901855994000002</v>
      </c>
      <c r="N230" s="60">
        <f>'2022'!O230</f>
        <v>30.646499849999998</v>
      </c>
      <c r="O230" s="60">
        <f t="shared" ref="O230" si="89">N230*1.04</f>
        <v>31.872359843999998</v>
      </c>
      <c r="P230" s="33">
        <f>G230*(L230-N230)</f>
        <v>0</v>
      </c>
      <c r="Q230" s="33">
        <f>(L230-N230)*H230</f>
        <v>0</v>
      </c>
      <c r="R230" s="33">
        <f>(M230-O230)*I230</f>
        <v>14110.950785964173</v>
      </c>
      <c r="S230" s="33">
        <f>(M230-O230)*J230</f>
        <v>14110.950785964173</v>
      </c>
      <c r="T230" s="33">
        <f t="shared" ref="T230" si="90">P230+Q230+R230+S230</f>
        <v>28221.901571928345</v>
      </c>
      <c r="U230" s="52"/>
      <c r="V230" s="52"/>
      <c r="W230" s="52"/>
      <c r="X230" s="95">
        <f>L230/'2022'!M230*100</f>
        <v>100</v>
      </c>
      <c r="Y230" s="95">
        <f>N230/'2022'!O230*100</f>
        <v>100</v>
      </c>
      <c r="Z230" s="95">
        <f t="shared" si="87"/>
        <v>104.09624639076036</v>
      </c>
      <c r="AA230" s="95">
        <f t="shared" si="88"/>
        <v>104</v>
      </c>
    </row>
    <row r="231" spans="1:27" s="3" customFormat="1" ht="10.5" customHeight="1">
      <c r="A231" s="38"/>
      <c r="B231" s="48"/>
      <c r="C231" s="49"/>
      <c r="D231" s="38"/>
      <c r="E231" s="13"/>
      <c r="F231" s="13"/>
      <c r="G231" s="32"/>
      <c r="H231" s="32"/>
      <c r="I231" s="32"/>
      <c r="J231" s="32"/>
      <c r="K231" s="32"/>
      <c r="L231" s="60"/>
      <c r="M231" s="60"/>
      <c r="N231" s="60"/>
      <c r="O231" s="60"/>
      <c r="P231" s="33"/>
      <c r="Q231" s="33"/>
      <c r="R231" s="33"/>
      <c r="S231" s="33"/>
      <c r="T231" s="33"/>
      <c r="U231" s="52"/>
      <c r="V231" s="52"/>
      <c r="W231" s="52"/>
      <c r="X231" s="95">
        <f>L231/'2022'!M233*100</f>
        <v>0</v>
      </c>
      <c r="Y231" s="95">
        <f>N231/'2022'!O233*100</f>
        <v>0</v>
      </c>
      <c r="Z231" s="95" t="e">
        <f t="shared" si="87"/>
        <v>#DIV/0!</v>
      </c>
      <c r="AA231" s="95" t="e">
        <f t="shared" si="88"/>
        <v>#DIV/0!</v>
      </c>
    </row>
    <row r="232" spans="1:27" s="3" customFormat="1" ht="42.75" customHeight="1">
      <c r="A232" s="38" t="s">
        <v>55</v>
      </c>
      <c r="B232" s="48" t="s">
        <v>61</v>
      </c>
      <c r="C232" s="49" t="s">
        <v>60</v>
      </c>
      <c r="D232" s="38" t="s">
        <v>4</v>
      </c>
      <c r="E232" s="13" t="s">
        <v>272</v>
      </c>
      <c r="F232" s="13"/>
      <c r="G232" s="32">
        <v>111676.36799999999</v>
      </c>
      <c r="H232" s="32">
        <v>104502.52499999999</v>
      </c>
      <c r="I232" s="32">
        <v>99407.792000000001</v>
      </c>
      <c r="J232" s="32">
        <v>105896.10400000001</v>
      </c>
      <c r="K232" s="32">
        <f t="shared" si="84"/>
        <v>421482.78899999999</v>
      </c>
      <c r="L232" s="60">
        <f>'2022'!M232</f>
        <v>65.954094499999997</v>
      </c>
      <c r="M232" s="60">
        <f>('2022'!L232+'2022'!M232)/2*1.04*2-L232</f>
        <v>67.954843780000004</v>
      </c>
      <c r="N232" s="60">
        <f>'2022'!O232</f>
        <v>45.333184000000003</v>
      </c>
      <c r="O232" s="60">
        <f t="shared" si="74"/>
        <v>47.146511360000005</v>
      </c>
      <c r="P232" s="33">
        <f>G232*(L232-N232)</f>
        <v>2302868.3894930631</v>
      </c>
      <c r="Q232" s="33">
        <f>(L232-N232)*H232</f>
        <v>2154937.2150490116</v>
      </c>
      <c r="R232" s="33">
        <f>(M232-O232)*I232</f>
        <v>2068510.3810742167</v>
      </c>
      <c r="S232" s="33">
        <f>(M232-O232)*J232</f>
        <v>2203521.3340148916</v>
      </c>
      <c r="T232" s="33">
        <f t="shared" si="85"/>
        <v>8729837.3196311817</v>
      </c>
      <c r="U232" s="52"/>
      <c r="V232" s="52"/>
      <c r="W232" s="52"/>
      <c r="X232" s="95">
        <f>L232/'2022'!M232*100</f>
        <v>100</v>
      </c>
      <c r="Y232" s="95">
        <f>N232/'2022'!O232*100</f>
        <v>100</v>
      </c>
      <c r="Z232" s="95">
        <f t="shared" si="87"/>
        <v>103.03354825074584</v>
      </c>
      <c r="AA232" s="95">
        <f t="shared" si="88"/>
        <v>104</v>
      </c>
    </row>
    <row r="233" spans="1:27" s="3" customFormat="1" ht="42.75" customHeight="1">
      <c r="A233" s="38" t="s">
        <v>62</v>
      </c>
      <c r="B233" s="48" t="s">
        <v>63</v>
      </c>
      <c r="C233" s="49" t="s">
        <v>60</v>
      </c>
      <c r="D233" s="38" t="s">
        <v>4</v>
      </c>
      <c r="E233" s="13" t="s">
        <v>272</v>
      </c>
      <c r="F233" s="13"/>
      <c r="G233" s="32">
        <v>607702.625</v>
      </c>
      <c r="H233" s="32">
        <v>617173.80099999998</v>
      </c>
      <c r="I233" s="32">
        <v>582079.08299999998</v>
      </c>
      <c r="J233" s="32">
        <v>599384.61199999996</v>
      </c>
      <c r="K233" s="32">
        <f t="shared" si="84"/>
        <v>2406340.1210000003</v>
      </c>
      <c r="L233" s="60">
        <f>'2022'!M233</f>
        <v>35.776106449999979</v>
      </c>
      <c r="M233" s="60">
        <f>('2022'!L233+'2022'!M233)/2*1.04*2-L233</f>
        <v>37.232524258000005</v>
      </c>
      <c r="N233" s="60">
        <f>'2022'!O233</f>
        <v>28.34</v>
      </c>
      <c r="O233" s="60">
        <f t="shared" si="74"/>
        <v>29.473600000000001</v>
      </c>
      <c r="P233" s="33">
        <f>G233*(L233-N233)</f>
        <v>4518941.4094444187</v>
      </c>
      <c r="Q233" s="33">
        <f>(L233-N233)*H233</f>
        <v>4589370.0823871037</v>
      </c>
      <c r="R233" s="33">
        <f>(M233-O233)*I233</f>
        <v>4516307.5171630979</v>
      </c>
      <c r="S233" s="33">
        <f>(M233-O233)*J233</f>
        <v>4650579.8059187196</v>
      </c>
      <c r="T233" s="33">
        <f t="shared" si="85"/>
        <v>18275198.81491334</v>
      </c>
      <c r="U233" s="52"/>
      <c r="V233" s="52"/>
      <c r="W233" s="52"/>
      <c r="X233" s="95">
        <f>L233/'2022'!M233*100</f>
        <v>100</v>
      </c>
      <c r="Y233" s="95">
        <f>N233/'2022'!O233*100</f>
        <v>100</v>
      </c>
      <c r="Z233" s="95">
        <f t="shared" si="87"/>
        <v>104.07092317336289</v>
      </c>
      <c r="AA233" s="95">
        <f t="shared" si="88"/>
        <v>104</v>
      </c>
    </row>
    <row r="234" spans="1:27" s="3" customFormat="1" ht="10.5" customHeight="1">
      <c r="A234" s="38"/>
      <c r="B234" s="48"/>
      <c r="C234" s="49"/>
      <c r="D234" s="38"/>
      <c r="E234" s="13"/>
      <c r="F234" s="13"/>
      <c r="G234" s="32"/>
      <c r="H234" s="32"/>
      <c r="I234" s="32"/>
      <c r="J234" s="32"/>
      <c r="K234" s="32"/>
      <c r="L234" s="60"/>
      <c r="M234" s="60"/>
      <c r="N234" s="60"/>
      <c r="O234" s="60"/>
      <c r="P234" s="33"/>
      <c r="Q234" s="33"/>
      <c r="R234" s="33"/>
      <c r="S234" s="33"/>
      <c r="T234" s="33"/>
      <c r="U234" s="52"/>
      <c r="V234" s="52"/>
      <c r="W234" s="52"/>
      <c r="X234" s="95" t="e">
        <f>L234/'2022'!M234*100</f>
        <v>#DIV/0!</v>
      </c>
      <c r="Y234" s="95" t="e">
        <f>N234/'2022'!O234*100</f>
        <v>#DIV/0!</v>
      </c>
      <c r="Z234" s="95" t="e">
        <f t="shared" si="87"/>
        <v>#DIV/0!</v>
      </c>
      <c r="AA234" s="95" t="e">
        <f t="shared" si="88"/>
        <v>#DIV/0!</v>
      </c>
    </row>
    <row r="235" spans="1:27" s="3" customFormat="1" ht="48" customHeight="1">
      <c r="A235" s="38" t="s">
        <v>66</v>
      </c>
      <c r="B235" s="48" t="s">
        <v>67</v>
      </c>
      <c r="C235" s="49" t="s">
        <v>64</v>
      </c>
      <c r="D235" s="38" t="s">
        <v>259</v>
      </c>
      <c r="E235" s="13" t="s">
        <v>272</v>
      </c>
      <c r="F235" s="13"/>
      <c r="G235" s="32">
        <v>12342.448</v>
      </c>
      <c r="H235" s="32">
        <v>12168.686</v>
      </c>
      <c r="I235" s="32">
        <v>12899.338</v>
      </c>
      <c r="J235" s="32">
        <v>12170.625</v>
      </c>
      <c r="K235" s="32">
        <f t="shared" si="84"/>
        <v>49581.096999999994</v>
      </c>
      <c r="L235" s="60">
        <f>'2022'!M235</f>
        <v>83.89</v>
      </c>
      <c r="M235" s="60">
        <f>('2022'!L235+'2022'!M235)/2*1.04*2-L235</f>
        <v>84.288399999999982</v>
      </c>
      <c r="N235" s="60">
        <f>'2022'!O235</f>
        <v>55.166800000000002</v>
      </c>
      <c r="O235" s="60">
        <f t="shared" si="74"/>
        <v>57.373472000000007</v>
      </c>
      <c r="P235" s="33">
        <f>G235*(L235-N235)</f>
        <v>354514.60239359998</v>
      </c>
      <c r="Q235" s="33">
        <f>(L235-N235)*H235</f>
        <v>349523.6017152</v>
      </c>
      <c r="R235" s="33">
        <f>(M235-O235)*I235</f>
        <v>347184.75351766369</v>
      </c>
      <c r="S235" s="33">
        <f>(M235-O235)*J235</f>
        <v>327571.49558999971</v>
      </c>
      <c r="T235" s="33">
        <f t="shared" si="85"/>
        <v>1378794.4532164636</v>
      </c>
      <c r="U235" s="52"/>
      <c r="V235" s="52"/>
      <c r="W235" s="52"/>
      <c r="X235" s="95">
        <f>L235/'2022'!M235*100</f>
        <v>100</v>
      </c>
      <c r="Y235" s="95">
        <f>N235/'2022'!O235*100</f>
        <v>100</v>
      </c>
      <c r="Z235" s="95">
        <f t="shared" si="87"/>
        <v>100.47490761711764</v>
      </c>
      <c r="AA235" s="95">
        <f t="shared" si="88"/>
        <v>104</v>
      </c>
    </row>
    <row r="236" spans="1:27" s="3" customFormat="1" ht="10.5" customHeight="1">
      <c r="A236" s="38"/>
      <c r="B236" s="48"/>
      <c r="C236" s="49"/>
      <c r="D236" s="38"/>
      <c r="E236" s="13"/>
      <c r="F236" s="13"/>
      <c r="G236" s="32"/>
      <c r="H236" s="32"/>
      <c r="I236" s="32"/>
      <c r="J236" s="32"/>
      <c r="K236" s="32"/>
      <c r="L236" s="60"/>
      <c r="M236" s="60"/>
      <c r="N236" s="60"/>
      <c r="O236" s="60"/>
      <c r="P236" s="33"/>
      <c r="Q236" s="33"/>
      <c r="R236" s="33"/>
      <c r="S236" s="33"/>
      <c r="T236" s="33"/>
      <c r="U236" s="52"/>
      <c r="V236" s="52"/>
      <c r="W236" s="52"/>
      <c r="X236" s="95" t="e">
        <f>L236/'2022'!M236*100</f>
        <v>#DIV/0!</v>
      </c>
      <c r="Y236" s="95" t="e">
        <f>N236/'2022'!O236*100</f>
        <v>#DIV/0!</v>
      </c>
      <c r="Z236" s="95" t="e">
        <f t="shared" si="87"/>
        <v>#DIV/0!</v>
      </c>
      <c r="AA236" s="95" t="e">
        <f t="shared" si="88"/>
        <v>#DIV/0!</v>
      </c>
    </row>
    <row r="237" spans="1:27" s="3" customFormat="1" ht="42.75" customHeight="1">
      <c r="A237" s="38" t="s">
        <v>73</v>
      </c>
      <c r="B237" s="48" t="s">
        <v>74</v>
      </c>
      <c r="C237" s="49" t="s">
        <v>71</v>
      </c>
      <c r="D237" s="38" t="s">
        <v>72</v>
      </c>
      <c r="E237" s="13" t="s">
        <v>272</v>
      </c>
      <c r="F237" s="13" t="s">
        <v>294</v>
      </c>
      <c r="G237" s="32">
        <v>39310.099000000002</v>
      </c>
      <c r="H237" s="32">
        <v>37392.595999999998</v>
      </c>
      <c r="I237" s="32">
        <v>35948.54</v>
      </c>
      <c r="J237" s="32">
        <v>35583.813000000002</v>
      </c>
      <c r="K237" s="32">
        <f t="shared" si="84"/>
        <v>148235.04800000001</v>
      </c>
      <c r="L237" s="60">
        <f>'2022'!M237</f>
        <v>92.32</v>
      </c>
      <c r="M237" s="60">
        <f>('2022'!L237+'2022'!M237)/2*1.04*2-L237</f>
        <v>92.758399999999995</v>
      </c>
      <c r="N237" s="60">
        <f>'2022'!O237</f>
        <v>82.24</v>
      </c>
      <c r="O237" s="60">
        <f t="shared" si="74"/>
        <v>85.529600000000002</v>
      </c>
      <c r="P237" s="33">
        <f>G237*(L237-N237)</f>
        <v>396245.79791999992</v>
      </c>
      <c r="Q237" s="33">
        <f>(L237-N237)*H237</f>
        <v>376917.36767999991</v>
      </c>
      <c r="R237" s="33">
        <f>(M237-O237)*I237</f>
        <v>259864.80595199973</v>
      </c>
      <c r="S237" s="33">
        <f>(M237-O237)*J237</f>
        <v>257228.26741439974</v>
      </c>
      <c r="T237" s="33">
        <f t="shared" si="85"/>
        <v>1290256.2389663993</v>
      </c>
      <c r="U237" s="52"/>
      <c r="V237" s="52"/>
      <c r="W237" s="52"/>
      <c r="X237" s="95">
        <f>L237/'2022'!M237*100</f>
        <v>100</v>
      </c>
      <c r="Y237" s="95">
        <f>N237/'2022'!O237*100</f>
        <v>100</v>
      </c>
      <c r="Z237" s="95">
        <f t="shared" si="87"/>
        <v>100.47487001733101</v>
      </c>
      <c r="AA237" s="95">
        <f t="shared" si="88"/>
        <v>104</v>
      </c>
    </row>
    <row r="238" spans="1:27" s="3" customFormat="1" ht="42.75" customHeight="1">
      <c r="A238" s="38" t="s">
        <v>55</v>
      </c>
      <c r="B238" s="48" t="s">
        <v>56</v>
      </c>
      <c r="C238" s="49" t="s">
        <v>71</v>
      </c>
      <c r="D238" s="38" t="s">
        <v>72</v>
      </c>
      <c r="E238" s="13" t="s">
        <v>272</v>
      </c>
      <c r="F238" s="13"/>
      <c r="G238" s="32">
        <v>5164.8530000000001</v>
      </c>
      <c r="H238" s="32">
        <v>4737.5189999999993</v>
      </c>
      <c r="I238" s="32">
        <v>4867.7979999999998</v>
      </c>
      <c r="J238" s="32">
        <v>4887.5640000000003</v>
      </c>
      <c r="K238" s="32">
        <f t="shared" si="84"/>
        <v>19657.733999999997</v>
      </c>
      <c r="L238" s="60">
        <f>'2022'!M238</f>
        <v>71.875005084020003</v>
      </c>
      <c r="M238" s="60">
        <f>('2022'!L238+'2022'!M238)/2*1.04*2-L238</f>
        <v>72.769451510560813</v>
      </c>
      <c r="N238" s="60">
        <f>'2022'!O238</f>
        <v>68.532360000000011</v>
      </c>
      <c r="O238" s="60">
        <f t="shared" si="74"/>
        <v>71.273654400000012</v>
      </c>
      <c r="P238" s="33">
        <f>G238*(L238-N238)</f>
        <v>17264.270490135907</v>
      </c>
      <c r="Q238" s="33">
        <f>(L238-N238)*H238</f>
        <v>15835.844595801305</v>
      </c>
      <c r="R238" s="33">
        <f>(M238-O238)*I238</f>
        <v>7281.2381831936455</v>
      </c>
      <c r="S238" s="33">
        <f>(M238-O238)*J238</f>
        <v>7310.8041088809914</v>
      </c>
      <c r="T238" s="33">
        <f t="shared" si="85"/>
        <v>47692.157378011849</v>
      </c>
      <c r="U238" s="52"/>
      <c r="V238" s="52"/>
      <c r="W238" s="52"/>
      <c r="X238" s="95">
        <f>L238/'2022'!M238*100</f>
        <v>100</v>
      </c>
      <c r="Y238" s="95">
        <f>N238/'2022'!O238*100</f>
        <v>100</v>
      </c>
      <c r="Z238" s="95">
        <f t="shared" si="87"/>
        <v>101.24444711411877</v>
      </c>
      <c r="AA238" s="95">
        <f t="shared" si="88"/>
        <v>104</v>
      </c>
    </row>
    <row r="239" spans="1:27" s="3" customFormat="1" ht="10.5" customHeight="1">
      <c r="A239" s="38"/>
      <c r="B239" s="48"/>
      <c r="C239" s="49"/>
      <c r="D239" s="38"/>
      <c r="E239" s="13"/>
      <c r="F239" s="13"/>
      <c r="G239" s="32"/>
      <c r="H239" s="32"/>
      <c r="I239" s="32"/>
      <c r="J239" s="32"/>
      <c r="K239" s="32"/>
      <c r="L239" s="60"/>
      <c r="M239" s="60"/>
      <c r="N239" s="60"/>
      <c r="O239" s="60"/>
      <c r="P239" s="33"/>
      <c r="Q239" s="33"/>
      <c r="R239" s="33"/>
      <c r="S239" s="33"/>
      <c r="T239" s="33"/>
      <c r="U239" s="52"/>
      <c r="V239" s="52"/>
      <c r="W239" s="52"/>
      <c r="X239" s="95" t="e">
        <f>L239/'2022'!M239*100</f>
        <v>#DIV/0!</v>
      </c>
      <c r="Y239" s="95" t="e">
        <f>N239/'2022'!O239*100</f>
        <v>#DIV/0!</v>
      </c>
      <c r="Z239" s="95" t="e">
        <f t="shared" si="87"/>
        <v>#DIV/0!</v>
      </c>
      <c r="AA239" s="95" t="e">
        <f t="shared" si="88"/>
        <v>#DIV/0!</v>
      </c>
    </row>
    <row r="240" spans="1:27" s="3" customFormat="1" ht="69" customHeight="1">
      <c r="A240" s="38" t="s">
        <v>89</v>
      </c>
      <c r="B240" s="48" t="s">
        <v>90</v>
      </c>
      <c r="C240" s="49" t="s">
        <v>85</v>
      </c>
      <c r="D240" s="38" t="s">
        <v>336</v>
      </c>
      <c r="E240" s="13" t="s">
        <v>272</v>
      </c>
      <c r="F240" s="13" t="s">
        <v>299</v>
      </c>
      <c r="G240" s="32">
        <v>10580.328</v>
      </c>
      <c r="H240" s="32">
        <v>9970.7920000000013</v>
      </c>
      <c r="I240" s="32">
        <v>10009.784</v>
      </c>
      <c r="J240" s="32">
        <v>9911.5859999999993</v>
      </c>
      <c r="K240" s="32">
        <f t="shared" si="84"/>
        <v>40472.490000000005</v>
      </c>
      <c r="L240" s="60">
        <f>'2022'!M240</f>
        <v>180.37</v>
      </c>
      <c r="M240" s="60">
        <v>187.11</v>
      </c>
      <c r="N240" s="60">
        <f>'2022'!O240</f>
        <v>82.24</v>
      </c>
      <c r="O240" s="60">
        <f t="shared" si="74"/>
        <v>85.529600000000002</v>
      </c>
      <c r="P240" s="33">
        <f>G240*(L240-N240)</f>
        <v>1038247.5866400001</v>
      </c>
      <c r="Q240" s="33">
        <f t="shared" ref="Q240:R244" si="91">(L240-N240)*H240</f>
        <v>978433.81896000018</v>
      </c>
      <c r="R240" s="33">
        <f t="shared" si="91"/>
        <v>1016797.8626336001</v>
      </c>
      <c r="S240" s="33">
        <f>(M240-O240)*J240</f>
        <v>1006822.8705144001</v>
      </c>
      <c r="T240" s="33">
        <f t="shared" si="85"/>
        <v>4040302.1387480004</v>
      </c>
      <c r="U240" s="52"/>
      <c r="V240" s="52"/>
      <c r="W240" s="52"/>
      <c r="X240" s="95">
        <f>L240/'2022'!M240*100</f>
        <v>100</v>
      </c>
      <c r="Y240" s="95">
        <f>N240/'2022'!O240*100</f>
        <v>100</v>
      </c>
      <c r="Z240" s="95">
        <f t="shared" si="87"/>
        <v>103.73676331984254</v>
      </c>
      <c r="AA240" s="95">
        <f t="shared" si="88"/>
        <v>104</v>
      </c>
    </row>
    <row r="241" spans="1:27" s="3" customFormat="1" ht="69" customHeight="1">
      <c r="A241" s="38" t="s">
        <v>89</v>
      </c>
      <c r="B241" s="48" t="s">
        <v>90</v>
      </c>
      <c r="C241" s="49" t="s">
        <v>85</v>
      </c>
      <c r="D241" s="38" t="s">
        <v>337</v>
      </c>
      <c r="E241" s="13" t="s">
        <v>272</v>
      </c>
      <c r="F241" s="13" t="s">
        <v>299</v>
      </c>
      <c r="G241" s="32">
        <v>2765.453</v>
      </c>
      <c r="H241" s="32">
        <v>2244.1320000000001</v>
      </c>
      <c r="I241" s="32">
        <v>2479.5250000000001</v>
      </c>
      <c r="J241" s="32">
        <v>2248.3430000000003</v>
      </c>
      <c r="K241" s="32">
        <f t="shared" si="84"/>
        <v>9737.4530000000013</v>
      </c>
      <c r="L241" s="60">
        <f>'2022'!M241</f>
        <v>180.37</v>
      </c>
      <c r="M241" s="60">
        <v>187.11</v>
      </c>
      <c r="N241" s="60">
        <f>'2022'!O241</f>
        <v>90.48</v>
      </c>
      <c r="O241" s="60">
        <f t="shared" si="74"/>
        <v>94.09920000000001</v>
      </c>
      <c r="P241" s="33">
        <f>G241*(L241-N241)</f>
        <v>248586.57016999999</v>
      </c>
      <c r="Q241" s="33">
        <f t="shared" si="91"/>
        <v>201725.02548000001</v>
      </c>
      <c r="R241" s="33">
        <f t="shared" si="91"/>
        <v>230622.60387000002</v>
      </c>
      <c r="S241" s="33">
        <f>(M241-O241)*J241</f>
        <v>209120.18110440005</v>
      </c>
      <c r="T241" s="33">
        <f t="shared" si="85"/>
        <v>890054.3806244001</v>
      </c>
      <c r="U241" s="52"/>
      <c r="V241" s="52"/>
      <c r="W241" s="52"/>
      <c r="X241" s="95">
        <f>L241/'2022'!M241*100</f>
        <v>100</v>
      </c>
      <c r="Y241" s="95">
        <f>N241/'2022'!O241*100</f>
        <v>100</v>
      </c>
      <c r="Z241" s="95">
        <f t="shared" si="87"/>
        <v>103.73676331984254</v>
      </c>
      <c r="AA241" s="95">
        <f t="shared" si="88"/>
        <v>104</v>
      </c>
    </row>
    <row r="242" spans="1:27" s="3" customFormat="1" ht="69" customHeight="1">
      <c r="A242" s="38" t="s">
        <v>92</v>
      </c>
      <c r="B242" s="48" t="s">
        <v>93</v>
      </c>
      <c r="C242" s="49" t="s">
        <v>85</v>
      </c>
      <c r="D242" s="38" t="s">
        <v>91</v>
      </c>
      <c r="E242" s="13" t="s">
        <v>272</v>
      </c>
      <c r="F242" s="13"/>
      <c r="G242" s="32">
        <v>7974.3810000000003</v>
      </c>
      <c r="H242" s="32">
        <v>7810.72</v>
      </c>
      <c r="I242" s="32">
        <v>8654.2459999999992</v>
      </c>
      <c r="J242" s="32">
        <v>5921.9369999999999</v>
      </c>
      <c r="K242" s="32">
        <f t="shared" si="84"/>
        <v>30361.284</v>
      </c>
      <c r="L242" s="60">
        <f>'2022'!M242</f>
        <v>133.69999999999999</v>
      </c>
      <c r="M242" s="60">
        <f>('2022'!L242+'2022'!M242)/2*1.04*2-L242</f>
        <v>144.39600000000002</v>
      </c>
      <c r="N242" s="60">
        <f>'2022'!O242</f>
        <v>105.04</v>
      </c>
      <c r="O242" s="60">
        <f t="shared" si="74"/>
        <v>109.24160000000001</v>
      </c>
      <c r="P242" s="33">
        <f>G242*(L242-N242)</f>
        <v>228545.75945999986</v>
      </c>
      <c r="Q242" s="33">
        <f t="shared" si="91"/>
        <v>223855.23519999988</v>
      </c>
      <c r="R242" s="33">
        <f t="shared" si="91"/>
        <v>304234.82558240008</v>
      </c>
      <c r="S242" s="33">
        <f>(M242-O242)*J242</f>
        <v>208182.14207280005</v>
      </c>
      <c r="T242" s="33">
        <f t="shared" si="85"/>
        <v>964817.9623151999</v>
      </c>
      <c r="U242" s="52"/>
      <c r="V242" s="52"/>
      <c r="W242" s="52"/>
      <c r="X242" s="95">
        <f>L242/'2022'!M242*100</f>
        <v>100</v>
      </c>
      <c r="Y242" s="95">
        <f>N242/'2022'!O242*100</f>
        <v>100</v>
      </c>
      <c r="Z242" s="95">
        <f t="shared" si="87"/>
        <v>108.00000000000003</v>
      </c>
      <c r="AA242" s="95">
        <f t="shared" si="88"/>
        <v>104</v>
      </c>
    </row>
    <row r="243" spans="1:27" s="3" customFormat="1" ht="69" customHeight="1">
      <c r="A243" s="38" t="s">
        <v>92</v>
      </c>
      <c r="B243" s="48" t="s">
        <v>93</v>
      </c>
      <c r="C243" s="49" t="s">
        <v>85</v>
      </c>
      <c r="D243" s="38" t="s">
        <v>370</v>
      </c>
      <c r="E243" s="13" t="s">
        <v>272</v>
      </c>
      <c r="F243" s="13"/>
      <c r="G243" s="32">
        <v>20581.621999999999</v>
      </c>
      <c r="H243" s="32">
        <v>17956.550999999999</v>
      </c>
      <c r="I243" s="32">
        <v>19442.202000000001</v>
      </c>
      <c r="J243" s="32">
        <v>14066.657999999999</v>
      </c>
      <c r="K243" s="32">
        <f t="shared" si="84"/>
        <v>72047.032999999996</v>
      </c>
      <c r="L243" s="60">
        <f>'2022'!M243</f>
        <v>59.71</v>
      </c>
      <c r="M243" s="60">
        <f>('2022'!L243+'2022'!M243)/2*1.04*2-L243</f>
        <v>64.486800000000017</v>
      </c>
      <c r="N243" s="60">
        <f>'2022'!O243</f>
        <v>55.702400000000004</v>
      </c>
      <c r="O243" s="60">
        <f t="shared" si="74"/>
        <v>57.930496000000005</v>
      </c>
      <c r="P243" s="33">
        <f>G243*(L243-N243)</f>
        <v>82482.908327199926</v>
      </c>
      <c r="Q243" s="33">
        <f t="shared" si="91"/>
        <v>71962.673787599939</v>
      </c>
      <c r="R243" s="33">
        <f t="shared" si="91"/>
        <v>127468.98674140823</v>
      </c>
      <c r="S243" s="33">
        <f>(M243-O243)*J243</f>
        <v>92225.286112032161</v>
      </c>
      <c r="T243" s="33">
        <f t="shared" si="85"/>
        <v>374139.85496824025</v>
      </c>
      <c r="U243" s="52"/>
      <c r="V243" s="52"/>
      <c r="W243" s="52"/>
      <c r="X243" s="95">
        <f>L243/'2022'!M243*100</f>
        <v>100</v>
      </c>
      <c r="Y243" s="95">
        <f>N243/'2022'!O243*100</f>
        <v>100</v>
      </c>
      <c r="Z243" s="95">
        <f t="shared" si="87"/>
        <v>108.00000000000003</v>
      </c>
      <c r="AA243" s="95">
        <f t="shared" si="88"/>
        <v>104</v>
      </c>
    </row>
    <row r="244" spans="1:27" s="3" customFormat="1" ht="69" customHeight="1">
      <c r="A244" s="38" t="s">
        <v>92</v>
      </c>
      <c r="B244" s="48" t="s">
        <v>93</v>
      </c>
      <c r="C244" s="49" t="s">
        <v>85</v>
      </c>
      <c r="D244" s="38" t="s">
        <v>371</v>
      </c>
      <c r="E244" s="13" t="s">
        <v>272</v>
      </c>
      <c r="F244" s="13"/>
      <c r="G244" s="32">
        <v>1515.6869999999999</v>
      </c>
      <c r="H244" s="32">
        <v>1540.9009999999998</v>
      </c>
      <c r="I244" s="32">
        <v>1794.5989999999999</v>
      </c>
      <c r="J244" s="32">
        <v>1514.64</v>
      </c>
      <c r="K244" s="32">
        <f t="shared" si="84"/>
        <v>6365.8270000000002</v>
      </c>
      <c r="L244" s="60">
        <f>'2022'!M244</f>
        <v>191.33421999999996</v>
      </c>
      <c r="M244" s="60">
        <f>('2022'!L244+'2022'!M244)/2*1.04*2-L244</f>
        <v>192.24296880000003</v>
      </c>
      <c r="N244" s="60">
        <f>'2022'!O244</f>
        <v>55.702400000000004</v>
      </c>
      <c r="O244" s="60">
        <f t="shared" si="74"/>
        <v>57.930496000000005</v>
      </c>
      <c r="P244" s="33">
        <f>G244*(L244-N244)</f>
        <v>205575.38636033991</v>
      </c>
      <c r="Q244" s="33">
        <f t="shared" si="91"/>
        <v>208995.20706981991</v>
      </c>
      <c r="R244" s="33">
        <f t="shared" si="91"/>
        <v>241037.02937440723</v>
      </c>
      <c r="S244" s="33">
        <f>(M244-O244)*J244</f>
        <v>203435.04380179205</v>
      </c>
      <c r="T244" s="33">
        <f t="shared" si="85"/>
        <v>859042.66660635918</v>
      </c>
      <c r="U244" s="52"/>
      <c r="V244" s="52"/>
      <c r="W244" s="52"/>
      <c r="X244" s="95">
        <f>L244/'2022'!M244*100</f>
        <v>100</v>
      </c>
      <c r="Y244" s="95">
        <f>N244/'2022'!O244*100</f>
        <v>100</v>
      </c>
      <c r="Z244" s="95">
        <f t="shared" si="87"/>
        <v>100.4749536178108</v>
      </c>
      <c r="AA244" s="95">
        <f t="shared" si="88"/>
        <v>104</v>
      </c>
    </row>
    <row r="245" spans="1:27" s="3" customFormat="1" ht="10.5" customHeight="1">
      <c r="A245" s="38"/>
      <c r="B245" s="48"/>
      <c r="C245" s="49"/>
      <c r="D245" s="38"/>
      <c r="E245" s="13"/>
      <c r="F245" s="13"/>
      <c r="G245" s="32"/>
      <c r="H245" s="32"/>
      <c r="I245" s="32"/>
      <c r="J245" s="32"/>
      <c r="K245" s="32"/>
      <c r="L245" s="60"/>
      <c r="M245" s="60"/>
      <c r="N245" s="60"/>
      <c r="O245" s="60"/>
      <c r="P245" s="33"/>
      <c r="Q245" s="33"/>
      <c r="R245" s="33"/>
      <c r="S245" s="33"/>
      <c r="T245" s="33"/>
      <c r="U245" s="52"/>
      <c r="V245" s="52"/>
      <c r="W245" s="52"/>
      <c r="X245" s="95" t="e">
        <f>L245/'2022'!M245*100</f>
        <v>#DIV/0!</v>
      </c>
      <c r="Y245" s="95" t="e">
        <f>N245/'2022'!O245*100</f>
        <v>#DIV/0!</v>
      </c>
      <c r="Z245" s="95" t="e">
        <f t="shared" si="87"/>
        <v>#DIV/0!</v>
      </c>
      <c r="AA245" s="95" t="e">
        <f t="shared" si="88"/>
        <v>#DIV/0!</v>
      </c>
    </row>
    <row r="246" spans="1:27" s="3" customFormat="1" ht="44.25" customHeight="1">
      <c r="A246" s="38" t="s">
        <v>103</v>
      </c>
      <c r="B246" s="48" t="s">
        <v>104</v>
      </c>
      <c r="C246" s="49" t="s">
        <v>98</v>
      </c>
      <c r="D246" s="38" t="s">
        <v>102</v>
      </c>
      <c r="E246" s="13" t="s">
        <v>272</v>
      </c>
      <c r="F246" s="13"/>
      <c r="G246" s="32">
        <v>17031.242999999999</v>
      </c>
      <c r="H246" s="32">
        <v>16628.535</v>
      </c>
      <c r="I246" s="32">
        <v>16253.03</v>
      </c>
      <c r="J246" s="32">
        <v>16602.325000000001</v>
      </c>
      <c r="K246" s="32">
        <f t="shared" si="84"/>
        <v>66515.133000000002</v>
      </c>
      <c r="L246" s="60">
        <f>'2022'!M246</f>
        <v>122.59</v>
      </c>
      <c r="M246" s="60">
        <f>('2022'!L246+'2022'!M246)/2*1.04*2-L246</f>
        <v>132.38680000000002</v>
      </c>
      <c r="N246" s="60">
        <f>'2022'!O246</f>
        <v>33.700000000000003</v>
      </c>
      <c r="O246" s="60">
        <v>35.04</v>
      </c>
      <c r="P246" s="33">
        <f>G246*(L246-N246)</f>
        <v>1513907.1902699999</v>
      </c>
      <c r="Q246" s="33">
        <f t="shared" ref="Q246:R249" si="92">(L246-N246)*H246</f>
        <v>1478110.47615</v>
      </c>
      <c r="R246" s="33">
        <f t="shared" si="92"/>
        <v>1582180.4608040005</v>
      </c>
      <c r="S246" s="33">
        <f>(M246-O246)*J246</f>
        <v>1616183.2113100006</v>
      </c>
      <c r="T246" s="33">
        <f t="shared" si="85"/>
        <v>6190381.3385340013</v>
      </c>
      <c r="U246" s="52"/>
      <c r="V246" s="52"/>
      <c r="W246" s="52"/>
      <c r="X246" s="95">
        <f>L246/'2022'!M246*100</f>
        <v>100</v>
      </c>
      <c r="Y246" s="95">
        <f>N246/'2022'!O246*100</f>
        <v>100</v>
      </c>
      <c r="Z246" s="95">
        <f t="shared" si="87"/>
        <v>107.99151643690352</v>
      </c>
      <c r="AA246" s="95">
        <f t="shared" si="88"/>
        <v>103.97626112759643</v>
      </c>
    </row>
    <row r="247" spans="1:27" s="3" customFormat="1" ht="73.5" customHeight="1">
      <c r="A247" s="38" t="s">
        <v>103</v>
      </c>
      <c r="B247" s="48" t="s">
        <v>104</v>
      </c>
      <c r="C247" s="49" t="s">
        <v>98</v>
      </c>
      <c r="D247" s="38" t="s">
        <v>372</v>
      </c>
      <c r="E247" s="13" t="s">
        <v>272</v>
      </c>
      <c r="F247" s="13"/>
      <c r="G247" s="32">
        <v>935.35400000000004</v>
      </c>
      <c r="H247" s="32">
        <v>781.00800000000004</v>
      </c>
      <c r="I247" s="32">
        <v>935.96100000000001</v>
      </c>
      <c r="J247" s="32">
        <v>947.15</v>
      </c>
      <c r="K247" s="32">
        <f t="shared" si="84"/>
        <v>3599.4730000000004</v>
      </c>
      <c r="L247" s="60">
        <f>'2022'!M247</f>
        <v>122.59</v>
      </c>
      <c r="M247" s="60">
        <f>('2022'!L247+'2022'!M247)/2*1.04*2-L247</f>
        <v>132.38680000000002</v>
      </c>
      <c r="N247" s="60">
        <f>'2022'!O247</f>
        <v>47.35</v>
      </c>
      <c r="O247" s="60">
        <v>49.25</v>
      </c>
      <c r="P247" s="33">
        <f>G247*(L247-N247)</f>
        <v>70376.034960000005</v>
      </c>
      <c r="Q247" s="33">
        <f t="shared" si="92"/>
        <v>58763.041920000011</v>
      </c>
      <c r="R247" s="33">
        <f t="shared" si="92"/>
        <v>77812.802464800028</v>
      </c>
      <c r="S247" s="33">
        <f>(M247-O247)*J247</f>
        <v>78743.020120000016</v>
      </c>
      <c r="T247" s="33">
        <f t="shared" si="85"/>
        <v>285694.89946480002</v>
      </c>
      <c r="U247" s="52"/>
      <c r="V247" s="52"/>
      <c r="W247" s="52"/>
      <c r="X247" s="95">
        <f>L247/'2022'!M247*100</f>
        <v>100</v>
      </c>
      <c r="Y247" s="95">
        <f>N247/'2022'!O247*100</f>
        <v>100</v>
      </c>
      <c r="Z247" s="95">
        <f t="shared" si="87"/>
        <v>107.99151643690352</v>
      </c>
      <c r="AA247" s="95">
        <f t="shared" si="88"/>
        <v>104.01267159450897</v>
      </c>
    </row>
    <row r="248" spans="1:27" s="3" customFormat="1" ht="47.25" customHeight="1">
      <c r="A248" s="38">
        <v>2901284489</v>
      </c>
      <c r="B248" s="48" t="s">
        <v>316</v>
      </c>
      <c r="C248" s="49" t="s">
        <v>98</v>
      </c>
      <c r="D248" s="38" t="s">
        <v>314</v>
      </c>
      <c r="E248" s="13" t="s">
        <v>272</v>
      </c>
      <c r="F248" s="13" t="s">
        <v>315</v>
      </c>
      <c r="G248" s="32">
        <v>3421.65</v>
      </c>
      <c r="H248" s="32">
        <v>3653.57</v>
      </c>
      <c r="I248" s="32">
        <v>3608.2</v>
      </c>
      <c r="J248" s="32">
        <v>3880.15</v>
      </c>
      <c r="K248" s="32">
        <f t="shared" si="84"/>
        <v>14563.57</v>
      </c>
      <c r="L248" s="60">
        <f>'2022'!M248</f>
        <v>131.55000000000001</v>
      </c>
      <c r="M248" s="60">
        <v>142.12</v>
      </c>
      <c r="N248" s="60">
        <f>'2022'!O248</f>
        <v>42.46</v>
      </c>
      <c r="O248" s="60">
        <f t="shared" si="74"/>
        <v>44.1584</v>
      </c>
      <c r="P248" s="33">
        <f>G248*(L248-N248)</f>
        <v>304834.79850000003</v>
      </c>
      <c r="Q248" s="33">
        <f t="shared" si="92"/>
        <v>325496.55130000005</v>
      </c>
      <c r="R248" s="33">
        <f t="shared" si="92"/>
        <v>353465.04512000002</v>
      </c>
      <c r="S248" s="33">
        <f>(M248-O248)*J248</f>
        <v>380105.70224000001</v>
      </c>
      <c r="T248" s="33">
        <f t="shared" si="85"/>
        <v>1363902.0971600001</v>
      </c>
      <c r="U248" s="52"/>
      <c r="V248" s="52"/>
      <c r="W248" s="52"/>
      <c r="X248" s="95">
        <f>L248/'2022'!M248*100</f>
        <v>100</v>
      </c>
      <c r="Y248" s="95">
        <f>N248/'2022'!O248*100</f>
        <v>100</v>
      </c>
      <c r="Z248" s="95">
        <f t="shared" si="87"/>
        <v>108.03496769289242</v>
      </c>
      <c r="AA248" s="95">
        <f t="shared" si="88"/>
        <v>104</v>
      </c>
    </row>
    <row r="249" spans="1:27" s="3" customFormat="1" ht="49.15" customHeight="1">
      <c r="A249" s="38" t="s">
        <v>100</v>
      </c>
      <c r="B249" s="48" t="s">
        <v>101</v>
      </c>
      <c r="C249" s="49" t="s">
        <v>98</v>
      </c>
      <c r="D249" s="38" t="s">
        <v>99</v>
      </c>
      <c r="E249" s="13" t="s">
        <v>272</v>
      </c>
      <c r="F249" s="13"/>
      <c r="G249" s="36">
        <v>1600</v>
      </c>
      <c r="H249" s="36">
        <v>1600</v>
      </c>
      <c r="I249" s="36">
        <v>1600</v>
      </c>
      <c r="J249" s="36">
        <v>1600</v>
      </c>
      <c r="K249" s="32">
        <f t="shared" si="84"/>
        <v>6400</v>
      </c>
      <c r="L249" s="103">
        <v>264.43</v>
      </c>
      <c r="M249" s="60">
        <v>374.11</v>
      </c>
      <c r="N249" s="103">
        <v>33.700000000000003</v>
      </c>
      <c r="O249" s="60">
        <v>35.04</v>
      </c>
      <c r="P249" s="33">
        <f>G249*(L249-N249)</f>
        <v>369168</v>
      </c>
      <c r="Q249" s="33">
        <f t="shared" si="92"/>
        <v>369168</v>
      </c>
      <c r="R249" s="33">
        <f t="shared" si="92"/>
        <v>542512</v>
      </c>
      <c r="S249" s="33">
        <f>(M249-O249)*J249</f>
        <v>542512</v>
      </c>
      <c r="T249" s="33">
        <f t="shared" ref="T249" si="93">P249+Q249+R249+S249</f>
        <v>1823360</v>
      </c>
      <c r="U249" s="52"/>
      <c r="V249" s="52"/>
      <c r="W249" s="52"/>
      <c r="X249" s="95">
        <f>L249/'2022'!M249*100</f>
        <v>100</v>
      </c>
      <c r="Y249" s="95">
        <f>N249/'2022'!O249*100</f>
        <v>100</v>
      </c>
      <c r="Z249" s="95">
        <f t="shared" si="87"/>
        <v>141.47789585145406</v>
      </c>
      <c r="AA249" s="95">
        <f t="shared" si="88"/>
        <v>103.97626112759643</v>
      </c>
    </row>
    <row r="250" spans="1:27" s="3" customFormat="1" ht="14.25" customHeight="1">
      <c r="A250" s="38"/>
      <c r="B250" s="48"/>
      <c r="C250" s="49"/>
      <c r="D250" s="38"/>
      <c r="E250" s="13"/>
      <c r="F250" s="13"/>
      <c r="G250" s="32"/>
      <c r="H250" s="32"/>
      <c r="I250" s="32"/>
      <c r="J250" s="32"/>
      <c r="K250" s="32"/>
      <c r="L250" s="60"/>
      <c r="M250" s="60"/>
      <c r="N250" s="60"/>
      <c r="O250" s="60"/>
      <c r="P250" s="33"/>
      <c r="Q250" s="33"/>
      <c r="R250" s="33"/>
      <c r="S250" s="33"/>
      <c r="T250" s="33"/>
      <c r="U250" s="52"/>
      <c r="V250" s="52"/>
      <c r="W250" s="52"/>
      <c r="X250" s="95" t="e">
        <f>L250/'2022'!M250*100</f>
        <v>#DIV/0!</v>
      </c>
      <c r="Y250" s="95" t="e">
        <f>N250/'2022'!O250*100</f>
        <v>#DIV/0!</v>
      </c>
      <c r="Z250" s="95" t="e">
        <f t="shared" si="87"/>
        <v>#DIV/0!</v>
      </c>
      <c r="AA250" s="95" t="e">
        <f t="shared" si="88"/>
        <v>#DIV/0!</v>
      </c>
    </row>
    <row r="251" spans="1:27" s="3" customFormat="1" ht="49.15" customHeight="1">
      <c r="A251" s="38">
        <v>2925003747</v>
      </c>
      <c r="B251" s="48" t="s">
        <v>405</v>
      </c>
      <c r="C251" s="49" t="s">
        <v>406</v>
      </c>
      <c r="D251" s="38"/>
      <c r="E251" s="13" t="s">
        <v>272</v>
      </c>
      <c r="F251" s="13"/>
      <c r="G251" s="32">
        <v>0</v>
      </c>
      <c r="H251" s="32">
        <v>0</v>
      </c>
      <c r="I251" s="36">
        <v>418718</v>
      </c>
      <c r="J251" s="36">
        <v>418718</v>
      </c>
      <c r="K251" s="32">
        <f t="shared" si="84"/>
        <v>837436</v>
      </c>
      <c r="L251" s="60">
        <f>'2022'!M251</f>
        <v>25.83</v>
      </c>
      <c r="M251" s="60">
        <f>('2022'!L251+'2022'!M251)/2*1.04*2-L251</f>
        <v>27.626000000000005</v>
      </c>
      <c r="N251" s="60">
        <f>'2022'!O251</f>
        <v>25.83</v>
      </c>
      <c r="O251" s="60">
        <f t="shared" ref="O251" si="94">N251*1.04</f>
        <v>26.863199999999999</v>
      </c>
      <c r="P251" s="33">
        <f>G251*(L251-N251)</f>
        <v>0</v>
      </c>
      <c r="Q251" s="33">
        <f>(L251-N251)*H251</f>
        <v>0</v>
      </c>
      <c r="R251" s="33">
        <f>(M251-O251)*I251</f>
        <v>319398.09040000237</v>
      </c>
      <c r="S251" s="33">
        <f>(M251-O251)*J251</f>
        <v>319398.09040000237</v>
      </c>
      <c r="T251" s="33">
        <f t="shared" ref="T251" si="95">P251+Q251+R251+S251</f>
        <v>638796.18080000475</v>
      </c>
      <c r="U251" s="52"/>
      <c r="V251" s="52"/>
      <c r="W251" s="52"/>
      <c r="X251" s="95">
        <f>L251/'2022'!M251*100</f>
        <v>100</v>
      </c>
      <c r="Y251" s="95">
        <f>N251/'2022'!O251*100</f>
        <v>100</v>
      </c>
      <c r="Z251" s="95">
        <f t="shared" si="87"/>
        <v>106.95315524583819</v>
      </c>
      <c r="AA251" s="95">
        <f t="shared" si="88"/>
        <v>104</v>
      </c>
    </row>
    <row r="252" spans="1:27" s="3" customFormat="1" ht="13.5" customHeight="1">
      <c r="A252" s="38"/>
      <c r="B252" s="48"/>
      <c r="C252" s="49"/>
      <c r="D252" s="38"/>
      <c r="E252" s="13"/>
      <c r="F252" s="13"/>
      <c r="G252" s="32"/>
      <c r="H252" s="32"/>
      <c r="I252" s="32"/>
      <c r="J252" s="32"/>
      <c r="K252" s="32"/>
      <c r="L252" s="60"/>
      <c r="M252" s="60"/>
      <c r="N252" s="60"/>
      <c r="O252" s="60"/>
      <c r="P252" s="33"/>
      <c r="Q252" s="33"/>
      <c r="R252" s="33"/>
      <c r="S252" s="33"/>
      <c r="T252" s="33"/>
      <c r="U252" s="52"/>
      <c r="V252" s="52"/>
      <c r="W252" s="52"/>
      <c r="X252" s="95" t="e">
        <f>L252/'2022'!M252*100</f>
        <v>#DIV/0!</v>
      </c>
      <c r="Y252" s="95" t="e">
        <f>N252/'2022'!O252*100</f>
        <v>#DIV/0!</v>
      </c>
      <c r="Z252" s="95" t="e">
        <f t="shared" si="87"/>
        <v>#DIV/0!</v>
      </c>
      <c r="AA252" s="95" t="e">
        <f t="shared" si="88"/>
        <v>#DIV/0!</v>
      </c>
    </row>
    <row r="253" spans="1:27" s="3" customFormat="1" ht="49.5" customHeight="1">
      <c r="A253" s="38" t="s">
        <v>260</v>
      </c>
      <c r="B253" s="48" t="s">
        <v>261</v>
      </c>
      <c r="C253" s="49" t="s">
        <v>110</v>
      </c>
      <c r="D253" s="38" t="s">
        <v>113</v>
      </c>
      <c r="E253" s="13" t="s">
        <v>272</v>
      </c>
      <c r="F253" s="13"/>
      <c r="G253" s="32">
        <v>106885.66499999999</v>
      </c>
      <c r="H253" s="32">
        <v>99477.771000000008</v>
      </c>
      <c r="I253" s="32">
        <v>80608.945000000007</v>
      </c>
      <c r="J253" s="32">
        <v>105840.602</v>
      </c>
      <c r="K253" s="32">
        <f t="shared" si="84"/>
        <v>392812.98300000001</v>
      </c>
      <c r="L253" s="60">
        <f>'2022'!M253</f>
        <v>66.522300000000001</v>
      </c>
      <c r="M253" s="60">
        <f>('2022'!L253+'2022'!M253)/2*1.04*2-L253</f>
        <v>71.844084000000009</v>
      </c>
      <c r="N253" s="60">
        <f>'2022'!O253</f>
        <v>47.122088000000005</v>
      </c>
      <c r="O253" s="60">
        <f t="shared" si="74"/>
        <v>49.006971520000008</v>
      </c>
      <c r="P253" s="33">
        <f>G253*(L253-N253)</f>
        <v>2073604.5607609795</v>
      </c>
      <c r="Q253" s="33">
        <f>(L253-N253)*H253</f>
        <v>1929889.8466874517</v>
      </c>
      <c r="R253" s="33">
        <f>(M253-O253)*I253</f>
        <v>1840875.543859134</v>
      </c>
      <c r="S253" s="33">
        <f>(M253-O253)*J253</f>
        <v>2417093.7328249132</v>
      </c>
      <c r="T253" s="33">
        <f t="shared" si="85"/>
        <v>8261463.6841324782</v>
      </c>
      <c r="U253" s="52"/>
      <c r="V253" s="52"/>
      <c r="W253" s="52"/>
      <c r="X253" s="95">
        <f>L253/'2022'!M253*100</f>
        <v>100</v>
      </c>
      <c r="Y253" s="95">
        <f>N253/'2022'!O253*100</f>
        <v>100</v>
      </c>
      <c r="Z253" s="95">
        <f t="shared" si="87"/>
        <v>108</v>
      </c>
      <c r="AA253" s="95">
        <f t="shared" si="88"/>
        <v>104</v>
      </c>
    </row>
    <row r="254" spans="1:27" s="3" customFormat="1" ht="10.5" customHeight="1">
      <c r="A254" s="38"/>
      <c r="B254" s="48"/>
      <c r="C254" s="49"/>
      <c r="D254" s="38"/>
      <c r="E254" s="13"/>
      <c r="F254" s="13"/>
      <c r="G254" s="32"/>
      <c r="H254" s="32"/>
      <c r="I254" s="32"/>
      <c r="J254" s="32"/>
      <c r="K254" s="32"/>
      <c r="L254" s="60"/>
      <c r="M254" s="60"/>
      <c r="N254" s="60"/>
      <c r="O254" s="60"/>
      <c r="P254" s="33"/>
      <c r="Q254" s="33"/>
      <c r="R254" s="33"/>
      <c r="S254" s="33"/>
      <c r="T254" s="33"/>
      <c r="U254" s="52"/>
      <c r="V254" s="52"/>
      <c r="W254" s="52"/>
      <c r="X254" s="95" t="e">
        <f>L254/'2022'!M254*100</f>
        <v>#DIV/0!</v>
      </c>
      <c r="Y254" s="95" t="e">
        <f>N254/'2022'!O254*100</f>
        <v>#DIV/0!</v>
      </c>
      <c r="Z254" s="95" t="e">
        <f t="shared" si="87"/>
        <v>#DIV/0!</v>
      </c>
      <c r="AA254" s="95" t="e">
        <f t="shared" si="88"/>
        <v>#DIV/0!</v>
      </c>
    </row>
    <row r="255" spans="1:27" s="3" customFormat="1" ht="56.25" customHeight="1">
      <c r="A255" s="38" t="s">
        <v>55</v>
      </c>
      <c r="B255" s="48" t="s">
        <v>56</v>
      </c>
      <c r="C255" s="49" t="s">
        <v>116</v>
      </c>
      <c r="D255" s="38" t="s">
        <v>117</v>
      </c>
      <c r="E255" s="13" t="s">
        <v>272</v>
      </c>
      <c r="F255" s="13"/>
      <c r="G255" s="32">
        <v>7878.7460000000001</v>
      </c>
      <c r="H255" s="32">
        <v>7433.2690000000002</v>
      </c>
      <c r="I255" s="32">
        <v>8726.6749999999993</v>
      </c>
      <c r="J255" s="32">
        <v>7070.9040000000005</v>
      </c>
      <c r="K255" s="32">
        <f t="shared" si="84"/>
        <v>31109.593999999997</v>
      </c>
      <c r="L255" s="60">
        <f>'2022'!M255</f>
        <v>71.875005084020003</v>
      </c>
      <c r="M255" s="60">
        <f>('2022'!L255+'2022'!M255)/2*1.04*2-L255</f>
        <v>72.769451510560813</v>
      </c>
      <c r="N255" s="60">
        <f>'2022'!O255</f>
        <v>68.536000000000001</v>
      </c>
      <c r="O255" s="60">
        <f t="shared" si="74"/>
        <v>71.277439999999999</v>
      </c>
      <c r="P255" s="33">
        <f>G255*(L255-N255)</f>
        <v>26307.172949702253</v>
      </c>
      <c r="Q255" s="33">
        <f>(L255-N255)*H255</f>
        <v>24819.722981888277</v>
      </c>
      <c r="R255" s="33">
        <f>(M255-O255)*I255</f>
        <v>13020.299548923296</v>
      </c>
      <c r="S255" s="33">
        <f>(M255-O255)*J255</f>
        <v>10549.870158070507</v>
      </c>
      <c r="T255" s="33">
        <f t="shared" si="85"/>
        <v>74697.065638584332</v>
      </c>
      <c r="U255" s="52"/>
      <c r="V255" s="52"/>
      <c r="W255" s="52"/>
      <c r="X255" s="95">
        <f>L255/'2022'!M255*100</f>
        <v>100</v>
      </c>
      <c r="Y255" s="95">
        <f>N255/'2022'!O255*100</f>
        <v>100</v>
      </c>
      <c r="Z255" s="95">
        <f t="shared" si="87"/>
        <v>101.24444711411877</v>
      </c>
      <c r="AA255" s="95">
        <f t="shared" si="88"/>
        <v>104</v>
      </c>
    </row>
    <row r="256" spans="1:27" s="3" customFormat="1" ht="56.25" customHeight="1">
      <c r="A256" s="38" t="s">
        <v>119</v>
      </c>
      <c r="B256" s="48" t="s">
        <v>120</v>
      </c>
      <c r="C256" s="49" t="s">
        <v>116</v>
      </c>
      <c r="D256" s="38" t="s">
        <v>118</v>
      </c>
      <c r="E256" s="13" t="s">
        <v>272</v>
      </c>
      <c r="F256" s="13"/>
      <c r="G256" s="32">
        <v>84387.099000000002</v>
      </c>
      <c r="H256" s="32">
        <v>83705.733999999997</v>
      </c>
      <c r="I256" s="32">
        <v>83936.721000000005</v>
      </c>
      <c r="J256" s="32">
        <v>86278.622000000003</v>
      </c>
      <c r="K256" s="32">
        <f t="shared" si="84"/>
        <v>338308.17599999998</v>
      </c>
      <c r="L256" s="60">
        <f>'2022'!M256</f>
        <v>85.56</v>
      </c>
      <c r="M256" s="60">
        <v>90.02000000000001</v>
      </c>
      <c r="N256" s="60">
        <f>'2022'!O256</f>
        <v>43.8568</v>
      </c>
      <c r="O256" s="60">
        <f t="shared" si="74"/>
        <v>45.611072</v>
      </c>
      <c r="P256" s="33">
        <f>G256*(L256-N256)</f>
        <v>3519212.0670168004</v>
      </c>
      <c r="Q256" s="33">
        <f>(L256-N256)*H256</f>
        <v>3490796.9661488002</v>
      </c>
      <c r="R256" s="33">
        <f>(M256-O256)*I256</f>
        <v>3727539.799445089</v>
      </c>
      <c r="S256" s="33">
        <f>(M256-O256)*J256</f>
        <v>3831541.1123372172</v>
      </c>
      <c r="T256" s="33">
        <f t="shared" si="85"/>
        <v>14569089.944947906</v>
      </c>
      <c r="U256" s="52"/>
      <c r="V256" s="52"/>
      <c r="W256" s="52"/>
      <c r="X256" s="95">
        <f>L256/'2022'!M256*100</f>
        <v>100</v>
      </c>
      <c r="Y256" s="95">
        <f>N256/'2022'!O256*100</f>
        <v>100</v>
      </c>
      <c r="Z256" s="95">
        <f t="shared" si="87"/>
        <v>105.2127162225339</v>
      </c>
      <c r="AA256" s="95">
        <f t="shared" si="88"/>
        <v>104</v>
      </c>
    </row>
    <row r="257" spans="1:27" s="3" customFormat="1" ht="10.5" customHeight="1">
      <c r="A257" s="38"/>
      <c r="B257" s="48"/>
      <c r="C257" s="49"/>
      <c r="D257" s="38"/>
      <c r="E257" s="13"/>
      <c r="F257" s="13"/>
      <c r="G257" s="32"/>
      <c r="H257" s="32"/>
      <c r="I257" s="32"/>
      <c r="J257" s="32"/>
      <c r="K257" s="32"/>
      <c r="L257" s="60"/>
      <c r="M257" s="60"/>
      <c r="N257" s="60"/>
      <c r="O257" s="60"/>
      <c r="P257" s="33"/>
      <c r="Q257" s="33"/>
      <c r="R257" s="33"/>
      <c r="S257" s="33"/>
      <c r="T257" s="33"/>
      <c r="U257" s="52"/>
      <c r="V257" s="52"/>
      <c r="W257" s="52"/>
      <c r="X257" s="95" t="e">
        <f>L257/'2022'!M257*100</f>
        <v>#DIV/0!</v>
      </c>
      <c r="Y257" s="95" t="e">
        <f>N257/'2022'!O257*100</f>
        <v>#DIV/0!</v>
      </c>
      <c r="Z257" s="95" t="e">
        <f t="shared" si="87"/>
        <v>#DIV/0!</v>
      </c>
      <c r="AA257" s="95" t="e">
        <f t="shared" si="88"/>
        <v>#DIV/0!</v>
      </c>
    </row>
    <row r="258" spans="1:27" s="3" customFormat="1" ht="47.25" customHeight="1">
      <c r="A258" s="38" t="s">
        <v>130</v>
      </c>
      <c r="B258" s="48" t="s">
        <v>131</v>
      </c>
      <c r="C258" s="49" t="s">
        <v>125</v>
      </c>
      <c r="D258" s="38" t="s">
        <v>129</v>
      </c>
      <c r="E258" s="13" t="s">
        <v>272</v>
      </c>
      <c r="F258" s="13"/>
      <c r="G258" s="32">
        <v>9233.9590000000007</v>
      </c>
      <c r="H258" s="32">
        <v>8946.2039999999997</v>
      </c>
      <c r="I258" s="32">
        <v>9937.5110000000004</v>
      </c>
      <c r="J258" s="32">
        <v>9044.1640000000007</v>
      </c>
      <c r="K258" s="32">
        <f t="shared" si="84"/>
        <v>37161.838000000003</v>
      </c>
      <c r="L258" s="60">
        <f>'2022'!M258</f>
        <v>113.38</v>
      </c>
      <c r="M258" s="60">
        <f>('2022'!L258+'2022'!M258)/2*1.04*2-L258</f>
        <v>122.35680000000002</v>
      </c>
      <c r="N258" s="60">
        <f>'2022'!O258</f>
        <v>97.41</v>
      </c>
      <c r="O258" s="60">
        <v>101.3</v>
      </c>
      <c r="P258" s="33">
        <f>G258*(L258-N258)</f>
        <v>147466.32522999999</v>
      </c>
      <c r="Q258" s="33">
        <f t="shared" ref="Q258:R261" si="96">(L258-N258)*H258</f>
        <v>142870.87787999999</v>
      </c>
      <c r="R258" s="33">
        <f t="shared" si="96"/>
        <v>209252.18162480026</v>
      </c>
      <c r="S258" s="33">
        <f>(M258-O258)*J258</f>
        <v>190441.15251520023</v>
      </c>
      <c r="T258" s="33">
        <f t="shared" si="85"/>
        <v>690030.53725000052</v>
      </c>
      <c r="U258" s="52"/>
      <c r="V258" s="52"/>
      <c r="W258" s="52"/>
      <c r="X258" s="95">
        <f>L258/'2022'!M258*100</f>
        <v>100</v>
      </c>
      <c r="Y258" s="95">
        <f>N258/'2022'!O258*100</f>
        <v>100</v>
      </c>
      <c r="Z258" s="95">
        <f t="shared" si="87"/>
        <v>107.91744575762922</v>
      </c>
      <c r="AA258" s="95">
        <f t="shared" si="88"/>
        <v>103.99342983266607</v>
      </c>
    </row>
    <row r="259" spans="1:27" s="3" customFormat="1" ht="47.25" customHeight="1">
      <c r="A259" s="38" t="s">
        <v>137</v>
      </c>
      <c r="B259" s="48" t="s">
        <v>138</v>
      </c>
      <c r="C259" s="49" t="s">
        <v>125</v>
      </c>
      <c r="D259" s="38" t="s">
        <v>139</v>
      </c>
      <c r="E259" s="13" t="s">
        <v>272</v>
      </c>
      <c r="F259" s="13"/>
      <c r="G259" s="32">
        <v>2328.4339999999997</v>
      </c>
      <c r="H259" s="32">
        <v>2063.6349999999998</v>
      </c>
      <c r="I259" s="32">
        <v>2013.2819999999999</v>
      </c>
      <c r="J259" s="32">
        <v>2127.4139999999998</v>
      </c>
      <c r="K259" s="32">
        <f t="shared" si="84"/>
        <v>8532.7649999999994</v>
      </c>
      <c r="L259" s="60">
        <f>'2022'!M259</f>
        <v>301.14</v>
      </c>
      <c r="M259" s="60">
        <f>('2022'!L259+'2022'!M259)/2*1.04*2-L259</f>
        <v>318.67920000000004</v>
      </c>
      <c r="N259" s="60">
        <f>'2022'!O259</f>
        <v>100.11</v>
      </c>
      <c r="O259" s="60">
        <f t="shared" ref="O259:O331" si="97">N259*1.04</f>
        <v>104.1144</v>
      </c>
      <c r="P259" s="33">
        <f>G259*(L259-N259)</f>
        <v>468085.08701999986</v>
      </c>
      <c r="Q259" s="33">
        <f t="shared" si="96"/>
        <v>414852.54404999991</v>
      </c>
      <c r="R259" s="33">
        <f t="shared" si="96"/>
        <v>431979.44967360009</v>
      </c>
      <c r="S259" s="33">
        <f>(M259-O259)*J259</f>
        <v>456468.15942720004</v>
      </c>
      <c r="T259" s="33">
        <f t="shared" si="85"/>
        <v>1771385.2401707999</v>
      </c>
      <c r="U259" s="52"/>
      <c r="V259" s="52"/>
      <c r="W259" s="52"/>
      <c r="X259" s="95">
        <f>L259/'2022'!M259*100</f>
        <v>100</v>
      </c>
      <c r="Y259" s="95">
        <f>N259/'2022'!O259*100</f>
        <v>100</v>
      </c>
      <c r="Z259" s="95">
        <f t="shared" si="87"/>
        <v>105.8242677824268</v>
      </c>
      <c r="AA259" s="95">
        <f t="shared" si="88"/>
        <v>104</v>
      </c>
    </row>
    <row r="260" spans="1:27" s="3" customFormat="1" ht="47.25" customHeight="1">
      <c r="A260" s="38" t="s">
        <v>263</v>
      </c>
      <c r="B260" s="48" t="s">
        <v>264</v>
      </c>
      <c r="C260" s="49" t="s">
        <v>125</v>
      </c>
      <c r="D260" s="38" t="s">
        <v>262</v>
      </c>
      <c r="E260" s="13" t="s">
        <v>272</v>
      </c>
      <c r="F260" s="13"/>
      <c r="G260" s="32">
        <v>5287</v>
      </c>
      <c r="H260" s="32">
        <v>4951</v>
      </c>
      <c r="I260" s="32">
        <v>5342</v>
      </c>
      <c r="J260" s="32">
        <v>5010</v>
      </c>
      <c r="K260" s="32">
        <f t="shared" si="84"/>
        <v>20590</v>
      </c>
      <c r="L260" s="60">
        <f>'2022'!M260</f>
        <v>127.75</v>
      </c>
      <c r="M260" s="60">
        <f>('2022'!L260+'2022'!M260)/2*1.04*2-L260</f>
        <v>128.36040000000003</v>
      </c>
      <c r="N260" s="60">
        <f>'2022'!O260</f>
        <v>87.36</v>
      </c>
      <c r="O260" s="60">
        <f t="shared" si="97"/>
        <v>90.854399999999998</v>
      </c>
      <c r="P260" s="33">
        <f>G260*(L260-N260)</f>
        <v>213541.93</v>
      </c>
      <c r="Q260" s="33">
        <f t="shared" si="96"/>
        <v>199970.89</v>
      </c>
      <c r="R260" s="33">
        <f t="shared" si="96"/>
        <v>200357.05200000014</v>
      </c>
      <c r="S260" s="33">
        <f>(M260-O260)*J260</f>
        <v>187905.06000000014</v>
      </c>
      <c r="T260" s="33">
        <f t="shared" si="85"/>
        <v>801774.93200000038</v>
      </c>
      <c r="U260" s="52"/>
      <c r="V260" s="52"/>
      <c r="W260" s="52"/>
      <c r="X260" s="95">
        <f>L260/'2022'!M260*100</f>
        <v>100</v>
      </c>
      <c r="Y260" s="95">
        <f>N260/'2022'!O260*100</f>
        <v>100</v>
      </c>
      <c r="Z260" s="95">
        <f t="shared" si="87"/>
        <v>100.47780821917812</v>
      </c>
      <c r="AA260" s="95">
        <f t="shared" si="88"/>
        <v>104</v>
      </c>
    </row>
    <row r="261" spans="1:27" s="3" customFormat="1" ht="52.15" customHeight="1">
      <c r="A261" s="38" t="s">
        <v>133</v>
      </c>
      <c r="B261" s="48" t="s">
        <v>134</v>
      </c>
      <c r="C261" s="49" t="s">
        <v>125</v>
      </c>
      <c r="D261" s="38" t="s">
        <v>132</v>
      </c>
      <c r="E261" s="13" t="s">
        <v>272</v>
      </c>
      <c r="F261" s="13"/>
      <c r="G261" s="36">
        <v>8280</v>
      </c>
      <c r="H261" s="36">
        <v>8280</v>
      </c>
      <c r="I261" s="36">
        <v>8280</v>
      </c>
      <c r="J261" s="36">
        <v>8280</v>
      </c>
      <c r="K261" s="32">
        <f t="shared" si="84"/>
        <v>33120</v>
      </c>
      <c r="L261" s="60">
        <f>'2022'!M261</f>
        <v>64.290000000000006</v>
      </c>
      <c r="M261" s="60">
        <f>('2022'!L261+'2022'!M261)/2*1.04*2-L261</f>
        <v>64.597200000000001</v>
      </c>
      <c r="N261" s="60">
        <f>'2022'!O261</f>
        <v>62.03</v>
      </c>
      <c r="O261" s="60">
        <f t="shared" si="97"/>
        <v>64.511200000000002</v>
      </c>
      <c r="P261" s="33">
        <f>G261*(L261-N261)</f>
        <v>18712.800000000043</v>
      </c>
      <c r="Q261" s="33">
        <f t="shared" si="96"/>
        <v>18712.800000000043</v>
      </c>
      <c r="R261" s="33">
        <f t="shared" si="96"/>
        <v>712.07999999998776</v>
      </c>
      <c r="S261" s="33">
        <f>(M261-O261)*J261</f>
        <v>712.07999999998776</v>
      </c>
      <c r="T261" s="33">
        <f t="shared" ref="T261" si="98">P261+Q261+R261+S261</f>
        <v>38849.76000000006</v>
      </c>
      <c r="U261" s="52"/>
      <c r="V261" s="52"/>
      <c r="W261" s="52"/>
      <c r="X261" s="95">
        <f>L261/'2022'!M261*100</f>
        <v>100</v>
      </c>
      <c r="Y261" s="95">
        <f>N261/'2022'!O261*100</f>
        <v>100</v>
      </c>
      <c r="Z261" s="95">
        <f t="shared" si="87"/>
        <v>100.4778348110126</v>
      </c>
      <c r="AA261" s="95">
        <f t="shared" si="88"/>
        <v>104</v>
      </c>
    </row>
    <row r="262" spans="1:27" s="3" customFormat="1" ht="10.5" customHeight="1">
      <c r="A262" s="38"/>
      <c r="B262" s="48"/>
      <c r="C262" s="49"/>
      <c r="D262" s="38"/>
      <c r="E262" s="13"/>
      <c r="F262" s="13"/>
      <c r="G262" s="32"/>
      <c r="H262" s="32"/>
      <c r="I262" s="32"/>
      <c r="J262" s="32"/>
      <c r="K262" s="32"/>
      <c r="L262" s="60"/>
      <c r="M262" s="60"/>
      <c r="N262" s="60"/>
      <c r="O262" s="60"/>
      <c r="P262" s="33"/>
      <c r="Q262" s="33"/>
      <c r="R262" s="33"/>
      <c r="S262" s="33"/>
      <c r="T262" s="33"/>
      <c r="U262" s="52"/>
      <c r="V262" s="52"/>
      <c r="W262" s="52"/>
      <c r="X262" s="95">
        <f>L262/'2022'!M261*100</f>
        <v>0</v>
      </c>
      <c r="Y262" s="95">
        <f>N262/'2022'!O261*100</f>
        <v>0</v>
      </c>
      <c r="Z262" s="95" t="e">
        <f t="shared" si="87"/>
        <v>#DIV/0!</v>
      </c>
      <c r="AA262" s="95" t="e">
        <f t="shared" si="88"/>
        <v>#DIV/0!</v>
      </c>
    </row>
    <row r="263" spans="1:27" s="3" customFormat="1" ht="47.25" customHeight="1">
      <c r="A263" s="38" t="s">
        <v>142</v>
      </c>
      <c r="B263" s="48" t="s">
        <v>143</v>
      </c>
      <c r="C263" s="49" t="s">
        <v>140</v>
      </c>
      <c r="D263" s="38" t="s">
        <v>141</v>
      </c>
      <c r="E263" s="13" t="s">
        <v>272</v>
      </c>
      <c r="F263" s="13" t="s">
        <v>293</v>
      </c>
      <c r="G263" s="32">
        <v>6945.2</v>
      </c>
      <c r="H263" s="32">
        <v>11138.791999999999</v>
      </c>
      <c r="I263" s="32">
        <v>6767.5</v>
      </c>
      <c r="J263" s="32">
        <v>6767.5</v>
      </c>
      <c r="K263" s="32">
        <f t="shared" si="84"/>
        <v>31618.991999999998</v>
      </c>
      <c r="L263" s="60">
        <f>'2022'!M263</f>
        <v>86.115470000000016</v>
      </c>
      <c r="M263" s="60">
        <f>('2022'!L263+'2022'!M263)/2*1.04*2-L263</f>
        <v>90.804618800000014</v>
      </c>
      <c r="N263" s="60">
        <f>'2022'!O263</f>
        <v>35.880000000000003</v>
      </c>
      <c r="O263" s="60">
        <f t="shared" si="97"/>
        <v>37.315200000000004</v>
      </c>
      <c r="P263" s="33">
        <f>G263*(L263-N263)</f>
        <v>348895.38624400011</v>
      </c>
      <c r="Q263" s="33">
        <f t="shared" ref="Q263:R267" si="99">(L263-N263)*H263</f>
        <v>559562.45135224017</v>
      </c>
      <c r="R263" s="33">
        <f t="shared" si="99"/>
        <v>361989.64172900008</v>
      </c>
      <c r="S263" s="33">
        <f>(M263-O263)*J263</f>
        <v>361989.64172900008</v>
      </c>
      <c r="T263" s="33">
        <f t="shared" si="85"/>
        <v>1632437.1210542403</v>
      </c>
      <c r="U263" s="52"/>
      <c r="V263" s="52"/>
      <c r="W263" s="52"/>
      <c r="X263" s="95">
        <f>L263/'2022'!M263*100</f>
        <v>100</v>
      </c>
      <c r="Y263" s="95">
        <f>N263/'2022'!O263*100</f>
        <v>100</v>
      </c>
      <c r="Z263" s="95">
        <f t="shared" si="87"/>
        <v>105.44518749070289</v>
      </c>
      <c r="AA263" s="95">
        <f t="shared" si="88"/>
        <v>104</v>
      </c>
    </row>
    <row r="264" spans="1:27" s="3" customFormat="1" ht="47.25" customHeight="1">
      <c r="A264" s="38" t="s">
        <v>55</v>
      </c>
      <c r="B264" s="48" t="s">
        <v>56</v>
      </c>
      <c r="C264" s="49" t="s">
        <v>140</v>
      </c>
      <c r="D264" s="38" t="s">
        <v>141</v>
      </c>
      <c r="E264" s="13" t="s">
        <v>272</v>
      </c>
      <c r="F264" s="13"/>
      <c r="G264" s="32">
        <v>7728.9160000000002</v>
      </c>
      <c r="H264" s="32">
        <v>7247.3990000000003</v>
      </c>
      <c r="I264" s="32">
        <v>7518.1350000000002</v>
      </c>
      <c r="J264" s="32">
        <v>7638.7370000000001</v>
      </c>
      <c r="K264" s="32">
        <f t="shared" si="84"/>
        <v>30133.187000000002</v>
      </c>
      <c r="L264" s="60">
        <f>'2022'!M264</f>
        <v>71.875005084019975</v>
      </c>
      <c r="M264" s="60">
        <f>('2022'!L264+'2022'!M264)/2*1.04*2-L264</f>
        <v>72.769451510560813</v>
      </c>
      <c r="N264" s="60">
        <f>'2022'!O264</f>
        <v>30.16</v>
      </c>
      <c r="O264" s="60">
        <f t="shared" si="97"/>
        <v>31.366400000000002</v>
      </c>
      <c r="P264" s="33">
        <f>G264*(L264-N264)</f>
        <v>322411.77023396338</v>
      </c>
      <c r="Q264" s="33">
        <f t="shared" si="99"/>
        <v>302325.28613092133</v>
      </c>
      <c r="R264" s="33">
        <f t="shared" si="99"/>
        <v>311273.73066835012</v>
      </c>
      <c r="S264" s="33">
        <f>(M264-O264)*J264</f>
        <v>316267.02148662676</v>
      </c>
      <c r="T264" s="33">
        <f t="shared" si="85"/>
        <v>1252277.8085198617</v>
      </c>
      <c r="U264" s="52"/>
      <c r="V264" s="52"/>
      <c r="W264" s="52"/>
      <c r="X264" s="95">
        <f>L264/'2022'!M264*100</f>
        <v>100</v>
      </c>
      <c r="Y264" s="95">
        <f>N264/'2022'!O264*100</f>
        <v>100</v>
      </c>
      <c r="Z264" s="95">
        <f t="shared" si="87"/>
        <v>101.24444711411881</v>
      </c>
      <c r="AA264" s="95">
        <f t="shared" si="88"/>
        <v>104</v>
      </c>
    </row>
    <row r="265" spans="1:27" s="3" customFormat="1" ht="47.25" customHeight="1">
      <c r="A265" s="38" t="str">
        <f>'2022'!A265</f>
        <v>2920011448</v>
      </c>
      <c r="B265" s="48" t="str">
        <f>'2022'!B265</f>
        <v>ООО "Уют-2"</v>
      </c>
      <c r="C265" s="48" t="str">
        <f>'2022'!C265</f>
        <v>Плесецкий муниципальный район Арх.обл.</v>
      </c>
      <c r="D265" s="38" t="str">
        <f>'2022'!D265</f>
        <v>сельское поселение "Североонежское"</v>
      </c>
      <c r="E265" s="13" t="s">
        <v>272</v>
      </c>
      <c r="F265" s="13"/>
      <c r="G265" s="36">
        <v>58200</v>
      </c>
      <c r="H265" s="36">
        <v>58200</v>
      </c>
      <c r="I265" s="36">
        <v>58200</v>
      </c>
      <c r="J265" s="36">
        <v>58200</v>
      </c>
      <c r="K265" s="32">
        <f t="shared" si="84"/>
        <v>232800</v>
      </c>
      <c r="L265" s="60">
        <f>'2022'!M265</f>
        <v>32.43</v>
      </c>
      <c r="M265" s="60">
        <v>32.43</v>
      </c>
      <c r="N265" s="60">
        <f>'2022'!O265</f>
        <v>28.943200000000001</v>
      </c>
      <c r="O265" s="60">
        <f t="shared" ref="O265" si="100">N265*1.04</f>
        <v>30.100928000000003</v>
      </c>
      <c r="P265" s="33">
        <f>G265*(L265-N265)</f>
        <v>202931.75999999992</v>
      </c>
      <c r="Q265" s="33">
        <f t="shared" si="99"/>
        <v>202931.75999999992</v>
      </c>
      <c r="R265" s="33">
        <f t="shared" si="99"/>
        <v>135551.99039999981</v>
      </c>
      <c r="S265" s="33">
        <f>(M265-O265)*J265</f>
        <v>135551.99039999981</v>
      </c>
      <c r="T265" s="33">
        <f t="shared" ref="T265" si="101">P265+Q265+R265+S265</f>
        <v>676967.50079999946</v>
      </c>
      <c r="U265" s="52"/>
      <c r="V265" s="52"/>
      <c r="W265" s="52"/>
      <c r="X265" s="95">
        <f>L265/'2022'!M265*100</f>
        <v>100</v>
      </c>
      <c r="Y265" s="95">
        <f>N265/'2022'!O265*100</f>
        <v>100</v>
      </c>
      <c r="Z265" s="95">
        <f t="shared" si="87"/>
        <v>100</v>
      </c>
      <c r="AA265" s="95">
        <f t="shared" si="88"/>
        <v>104</v>
      </c>
    </row>
    <row r="266" spans="1:27" s="3" customFormat="1" ht="47.25" customHeight="1">
      <c r="A266" s="38" t="s">
        <v>149</v>
      </c>
      <c r="B266" s="48" t="s">
        <v>150</v>
      </c>
      <c r="C266" s="49" t="s">
        <v>140</v>
      </c>
      <c r="D266" s="38" t="s">
        <v>148</v>
      </c>
      <c r="E266" s="13" t="s">
        <v>272</v>
      </c>
      <c r="F266" s="13"/>
      <c r="G266" s="32">
        <v>49776.03</v>
      </c>
      <c r="H266" s="32">
        <v>47458.828000000001</v>
      </c>
      <c r="I266" s="32">
        <v>48682.26</v>
      </c>
      <c r="J266" s="32">
        <v>45987.701000000001</v>
      </c>
      <c r="K266" s="32">
        <f t="shared" si="84"/>
        <v>191904.81900000002</v>
      </c>
      <c r="L266" s="60">
        <f>'2022'!M266</f>
        <v>75.05</v>
      </c>
      <c r="M266" s="60">
        <v>75.05</v>
      </c>
      <c r="N266" s="60">
        <f>'2022'!O266</f>
        <v>35.880000000000003</v>
      </c>
      <c r="O266" s="60">
        <f t="shared" si="97"/>
        <v>37.315200000000004</v>
      </c>
      <c r="P266" s="33">
        <f>G266*(L266-N266)</f>
        <v>1949727.0950999996</v>
      </c>
      <c r="Q266" s="33">
        <f t="shared" si="99"/>
        <v>1858962.2927599999</v>
      </c>
      <c r="R266" s="33">
        <f t="shared" si="99"/>
        <v>1837015.3446479996</v>
      </c>
      <c r="S266" s="33">
        <f>(M266-O266)*J266</f>
        <v>1735336.6996947997</v>
      </c>
      <c r="T266" s="33">
        <f t="shared" si="85"/>
        <v>7381041.4322027992</v>
      </c>
      <c r="U266" s="52"/>
      <c r="V266" s="52"/>
      <c r="W266" s="52"/>
      <c r="X266" s="95">
        <f>L266/'2022'!M266*100</f>
        <v>100</v>
      </c>
      <c r="Y266" s="95">
        <f>N266/'2022'!O266*100</f>
        <v>100</v>
      </c>
      <c r="Z266" s="95">
        <f t="shared" si="87"/>
        <v>100</v>
      </c>
      <c r="AA266" s="95">
        <f t="shared" si="88"/>
        <v>104</v>
      </c>
    </row>
    <row r="267" spans="1:27" s="3" customFormat="1" ht="47.25" customHeight="1">
      <c r="A267" s="38" t="s">
        <v>156</v>
      </c>
      <c r="B267" s="48" t="s">
        <v>157</v>
      </c>
      <c r="C267" s="49" t="s">
        <v>140</v>
      </c>
      <c r="D267" s="38" t="s">
        <v>155</v>
      </c>
      <c r="E267" s="13" t="s">
        <v>272</v>
      </c>
      <c r="F267" s="13"/>
      <c r="G267" s="32">
        <v>65579.67</v>
      </c>
      <c r="H267" s="32">
        <v>58953.626000000004</v>
      </c>
      <c r="I267" s="32">
        <v>50021.699000000001</v>
      </c>
      <c r="J267" s="32">
        <v>60081.874000000003</v>
      </c>
      <c r="K267" s="32">
        <f t="shared" si="84"/>
        <v>234636.86900000001</v>
      </c>
      <c r="L267" s="60">
        <f>'2022'!M267</f>
        <v>69.351358999999974</v>
      </c>
      <c r="M267" s="60">
        <f>('2022'!L267+'2022'!M267)/2*1.04*2-L267</f>
        <v>70.992854359999995</v>
      </c>
      <c r="N267" s="60">
        <f>'2022'!O267</f>
        <v>25.48</v>
      </c>
      <c r="O267" s="60">
        <f t="shared" si="97"/>
        <v>26.499200000000002</v>
      </c>
      <c r="P267" s="33">
        <f>G267*(L267-N267)</f>
        <v>2877069.2456715279</v>
      </c>
      <c r="Q267" s="33">
        <f t="shared" si="99"/>
        <v>2586375.6905977326</v>
      </c>
      <c r="R267" s="33">
        <f t="shared" si="99"/>
        <v>2225648.1858059573</v>
      </c>
      <c r="S267" s="33">
        <f>(M267-O267)*J267</f>
        <v>2673262.1350570703</v>
      </c>
      <c r="T267" s="33">
        <f t="shared" si="85"/>
        <v>10362355.257132288</v>
      </c>
      <c r="U267" s="52"/>
      <c r="V267" s="52"/>
      <c r="W267" s="52"/>
      <c r="X267" s="95">
        <f>L267/'2022'!M267*100</f>
        <v>100</v>
      </c>
      <c r="Y267" s="95">
        <f>N267/'2022'!O267*100</f>
        <v>100</v>
      </c>
      <c r="Z267" s="95">
        <f t="shared" si="87"/>
        <v>102.36692601798909</v>
      </c>
      <c r="AA267" s="95">
        <f t="shared" si="88"/>
        <v>104</v>
      </c>
    </row>
    <row r="268" spans="1:27" s="3" customFormat="1" ht="10.5" customHeight="1">
      <c r="A268" s="38"/>
      <c r="B268" s="48"/>
      <c r="C268" s="49"/>
      <c r="D268" s="38"/>
      <c r="E268" s="13"/>
      <c r="F268" s="13"/>
      <c r="G268" s="32"/>
      <c r="H268" s="32"/>
      <c r="I268" s="32"/>
      <c r="J268" s="32"/>
      <c r="K268" s="32"/>
      <c r="L268" s="60"/>
      <c r="M268" s="60"/>
      <c r="N268" s="60"/>
      <c r="O268" s="60"/>
      <c r="P268" s="33"/>
      <c r="Q268" s="33"/>
      <c r="R268" s="33"/>
      <c r="S268" s="33"/>
      <c r="T268" s="33"/>
      <c r="U268" s="52"/>
      <c r="V268" s="52"/>
      <c r="W268" s="52"/>
      <c r="X268" s="95" t="e">
        <f>L268/'2022'!M268*100</f>
        <v>#DIV/0!</v>
      </c>
      <c r="Y268" s="95" t="e">
        <f>N268/'2022'!O268*100</f>
        <v>#DIV/0!</v>
      </c>
      <c r="Z268" s="95" t="e">
        <f t="shared" si="87"/>
        <v>#DIV/0!</v>
      </c>
      <c r="AA268" s="95" t="e">
        <f t="shared" si="88"/>
        <v>#DIV/0!</v>
      </c>
    </row>
    <row r="269" spans="1:27" s="3" customFormat="1" ht="48" customHeight="1">
      <c r="A269" s="38" t="s">
        <v>159</v>
      </c>
      <c r="B269" s="48" t="s">
        <v>160</v>
      </c>
      <c r="C269" s="49" t="s">
        <v>158</v>
      </c>
      <c r="D269" s="38" t="s">
        <v>350</v>
      </c>
      <c r="E269" s="13" t="s">
        <v>272</v>
      </c>
      <c r="F269" s="13" t="s">
        <v>298</v>
      </c>
      <c r="G269" s="32">
        <v>3907</v>
      </c>
      <c r="H269" s="32">
        <v>3807</v>
      </c>
      <c r="I269" s="32">
        <v>3677</v>
      </c>
      <c r="J269" s="32">
        <v>3817</v>
      </c>
      <c r="K269" s="32">
        <f t="shared" si="84"/>
        <v>15208</v>
      </c>
      <c r="L269" s="60">
        <f>'2022'!M269</f>
        <v>295.14</v>
      </c>
      <c r="M269" s="60">
        <v>295.14</v>
      </c>
      <c r="N269" s="60">
        <f>'2022'!O269</f>
        <v>24.679200000000002</v>
      </c>
      <c r="O269" s="60">
        <f t="shared" si="97"/>
        <v>25.666368000000002</v>
      </c>
      <c r="P269" s="33">
        <f t="shared" ref="P269:P287" si="102">G269*(L269-N269)</f>
        <v>1056690.3456000001</v>
      </c>
      <c r="Q269" s="33">
        <f t="shared" ref="Q269:Q287" si="103">(L269-N269)*H269</f>
        <v>1029644.2656</v>
      </c>
      <c r="R269" s="33">
        <f t="shared" ref="R269:R287" si="104">(M269-O269)*I269</f>
        <v>990854.54486400005</v>
      </c>
      <c r="S269" s="33">
        <f t="shared" ref="S269:S287" si="105">(M269-O269)*J269</f>
        <v>1028580.8533440001</v>
      </c>
      <c r="T269" s="33">
        <f t="shared" si="85"/>
        <v>4105770.0094079999</v>
      </c>
      <c r="U269" s="52"/>
      <c r="V269" s="52"/>
      <c r="W269" s="52"/>
      <c r="X269" s="95">
        <f>L269/'2022'!M269*100</f>
        <v>100</v>
      </c>
      <c r="Y269" s="95">
        <f>N269/'2022'!O269*100</f>
        <v>100</v>
      </c>
      <c r="Z269" s="95">
        <f t="shared" si="87"/>
        <v>100</v>
      </c>
      <c r="AA269" s="95">
        <f t="shared" si="88"/>
        <v>104</v>
      </c>
    </row>
    <row r="270" spans="1:27" s="3" customFormat="1" ht="48" customHeight="1">
      <c r="A270" s="38" t="s">
        <v>159</v>
      </c>
      <c r="B270" s="48" t="s">
        <v>160</v>
      </c>
      <c r="C270" s="49" t="s">
        <v>158</v>
      </c>
      <c r="D270" s="38" t="s">
        <v>351</v>
      </c>
      <c r="E270" s="13" t="s">
        <v>272</v>
      </c>
      <c r="F270" s="13" t="s">
        <v>298</v>
      </c>
      <c r="G270" s="32">
        <v>3075</v>
      </c>
      <c r="H270" s="32">
        <v>2980</v>
      </c>
      <c r="I270" s="32">
        <v>2895</v>
      </c>
      <c r="J270" s="32">
        <v>3060</v>
      </c>
      <c r="K270" s="32">
        <f t="shared" si="84"/>
        <v>12010</v>
      </c>
      <c r="L270" s="60">
        <f>'2022'!M270</f>
        <v>112.33</v>
      </c>
      <c r="M270" s="60">
        <v>112.33</v>
      </c>
      <c r="N270" s="60">
        <f>'2022'!O270</f>
        <v>30.076800000000002</v>
      </c>
      <c r="O270" s="60">
        <f t="shared" si="97"/>
        <v>31.279872000000005</v>
      </c>
      <c r="P270" s="33">
        <f t="shared" si="102"/>
        <v>252928.58999999997</v>
      </c>
      <c r="Q270" s="33">
        <f t="shared" si="103"/>
        <v>245114.53599999996</v>
      </c>
      <c r="R270" s="33">
        <f t="shared" si="104"/>
        <v>234640.12056000001</v>
      </c>
      <c r="S270" s="33">
        <f t="shared" si="105"/>
        <v>248013.39168</v>
      </c>
      <c r="T270" s="33">
        <f t="shared" si="85"/>
        <v>980696.63823999988</v>
      </c>
      <c r="U270" s="52"/>
      <c r="V270" s="52"/>
      <c r="W270" s="52"/>
      <c r="X270" s="95">
        <f>L270/'2022'!M270*100</f>
        <v>100</v>
      </c>
      <c r="Y270" s="95">
        <f>N270/'2022'!O270*100</f>
        <v>100</v>
      </c>
      <c r="Z270" s="95">
        <f t="shared" si="87"/>
        <v>100</v>
      </c>
      <c r="AA270" s="95">
        <f t="shared" si="88"/>
        <v>104</v>
      </c>
    </row>
    <row r="271" spans="1:27" s="3" customFormat="1" ht="48" customHeight="1">
      <c r="A271" s="38" t="s">
        <v>159</v>
      </c>
      <c r="B271" s="48" t="s">
        <v>160</v>
      </c>
      <c r="C271" s="49" t="s">
        <v>158</v>
      </c>
      <c r="D271" s="38" t="s">
        <v>352</v>
      </c>
      <c r="E271" s="13" t="s">
        <v>272</v>
      </c>
      <c r="F271" s="13" t="s">
        <v>298</v>
      </c>
      <c r="G271" s="32">
        <v>4468</v>
      </c>
      <c r="H271" s="32">
        <v>4405</v>
      </c>
      <c r="I271" s="32">
        <v>4130</v>
      </c>
      <c r="J271" s="32">
        <v>4419</v>
      </c>
      <c r="K271" s="32">
        <f t="shared" si="84"/>
        <v>17422</v>
      </c>
      <c r="L271" s="60">
        <f>'2022'!M271</f>
        <v>153.15</v>
      </c>
      <c r="M271" s="60">
        <v>153.15</v>
      </c>
      <c r="N271" s="60">
        <f>'2022'!O271</f>
        <v>35.495200000000004</v>
      </c>
      <c r="O271" s="60">
        <f t="shared" si="97"/>
        <v>36.915008000000007</v>
      </c>
      <c r="P271" s="33">
        <f t="shared" si="102"/>
        <v>525681.64639999997</v>
      </c>
      <c r="Q271" s="33">
        <f t="shared" si="103"/>
        <v>518269.39399999997</v>
      </c>
      <c r="R271" s="33">
        <f t="shared" si="104"/>
        <v>480050.51696000004</v>
      </c>
      <c r="S271" s="33">
        <f t="shared" si="105"/>
        <v>513642.42964800005</v>
      </c>
      <c r="T271" s="33">
        <f t="shared" si="85"/>
        <v>2037643.987008</v>
      </c>
      <c r="U271" s="52"/>
      <c r="V271" s="52"/>
      <c r="W271" s="52"/>
      <c r="X271" s="95">
        <f>L271/'2022'!M271*100</f>
        <v>100</v>
      </c>
      <c r="Y271" s="95">
        <f>N271/'2022'!O271*100</f>
        <v>100</v>
      </c>
      <c r="Z271" s="95">
        <f t="shared" si="87"/>
        <v>100</v>
      </c>
      <c r="AA271" s="95">
        <f t="shared" si="88"/>
        <v>104</v>
      </c>
    </row>
    <row r="272" spans="1:27" s="3" customFormat="1" ht="48" customHeight="1">
      <c r="A272" s="38" t="s">
        <v>161</v>
      </c>
      <c r="B272" s="48" t="s">
        <v>162</v>
      </c>
      <c r="C272" s="49" t="s">
        <v>158</v>
      </c>
      <c r="D272" s="38" t="s">
        <v>353</v>
      </c>
      <c r="E272" s="13" t="s">
        <v>272</v>
      </c>
      <c r="F272" s="13" t="s">
        <v>302</v>
      </c>
      <c r="G272" s="32">
        <v>4970.38</v>
      </c>
      <c r="H272" s="32">
        <v>5028.1100000000006</v>
      </c>
      <c r="I272" s="32">
        <v>3768.04</v>
      </c>
      <c r="J272" s="32">
        <v>4810.5</v>
      </c>
      <c r="K272" s="32">
        <f t="shared" si="84"/>
        <v>18577.030000000002</v>
      </c>
      <c r="L272" s="60">
        <f>'2022'!M272</f>
        <v>138.51</v>
      </c>
      <c r="M272" s="60">
        <v>143.86000000000001</v>
      </c>
      <c r="N272" s="60">
        <f>'2022'!O272</f>
        <v>28.652000000000001</v>
      </c>
      <c r="O272" s="60">
        <f t="shared" si="97"/>
        <v>29.798080000000002</v>
      </c>
      <c r="P272" s="33">
        <f t="shared" si="102"/>
        <v>546036.00604000001</v>
      </c>
      <c r="Q272" s="33">
        <f t="shared" si="103"/>
        <v>552378.10837999999</v>
      </c>
      <c r="R272" s="33">
        <f t="shared" si="104"/>
        <v>429789.87703680003</v>
      </c>
      <c r="S272" s="33">
        <f t="shared" si="105"/>
        <v>548694.86616000009</v>
      </c>
      <c r="T272" s="33">
        <f t="shared" si="85"/>
        <v>2076898.8576168003</v>
      </c>
      <c r="U272" s="52"/>
      <c r="V272" s="52"/>
      <c r="W272" s="52"/>
      <c r="X272" s="95">
        <f>L272/'2022'!M272*100</f>
        <v>100</v>
      </c>
      <c r="Y272" s="95">
        <f>N272/'2022'!O272*100</f>
        <v>100</v>
      </c>
      <c r="Z272" s="95">
        <f t="shared" si="87"/>
        <v>103.86253700093857</v>
      </c>
      <c r="AA272" s="95">
        <f t="shared" si="88"/>
        <v>104</v>
      </c>
    </row>
    <row r="273" spans="1:27" s="3" customFormat="1" ht="39">
      <c r="A273" s="38" t="s">
        <v>265</v>
      </c>
      <c r="B273" s="48" t="s">
        <v>266</v>
      </c>
      <c r="C273" s="49" t="s">
        <v>158</v>
      </c>
      <c r="D273" s="38" t="s">
        <v>354</v>
      </c>
      <c r="E273" s="13" t="s">
        <v>272</v>
      </c>
      <c r="F273" s="13"/>
      <c r="G273" s="32">
        <v>20575.32</v>
      </c>
      <c r="H273" s="32">
        <v>20420.800000000003</v>
      </c>
      <c r="I273" s="32">
        <v>19987.32</v>
      </c>
      <c r="J273" s="32">
        <v>20006.32</v>
      </c>
      <c r="K273" s="32">
        <f t="shared" si="84"/>
        <v>80989.760000000009</v>
      </c>
      <c r="L273" s="60">
        <f>'2022'!M273</f>
        <v>60.38</v>
      </c>
      <c r="M273" s="60">
        <f>('2022'!L273+'2022'!M273)/2*1.04*2-L273</f>
        <v>65.210400000000021</v>
      </c>
      <c r="N273" s="60">
        <f>'2022'!O273</f>
        <v>36.356527999999997</v>
      </c>
      <c r="O273" s="60">
        <f t="shared" si="97"/>
        <v>37.810789119999995</v>
      </c>
      <c r="P273" s="33">
        <f t="shared" si="102"/>
        <v>494290.62391104008</v>
      </c>
      <c r="Q273" s="33">
        <f t="shared" si="103"/>
        <v>490578.51701760018</v>
      </c>
      <c r="R273" s="33">
        <f t="shared" si="104"/>
        <v>547644.79053404205</v>
      </c>
      <c r="S273" s="33">
        <f t="shared" si="105"/>
        <v>548165.3831407621</v>
      </c>
      <c r="T273" s="33">
        <f t="shared" si="85"/>
        <v>2080679.3146034444</v>
      </c>
      <c r="U273" s="52"/>
      <c r="V273" s="52"/>
      <c r="W273" s="52"/>
      <c r="X273" s="95">
        <f>L273/'2022'!M273*100</f>
        <v>100</v>
      </c>
      <c r="Y273" s="95">
        <f>N273/'2022'!O273*100</f>
        <v>100</v>
      </c>
      <c r="Z273" s="95">
        <f t="shared" si="87"/>
        <v>108.00000000000003</v>
      </c>
      <c r="AA273" s="95">
        <f t="shared" si="88"/>
        <v>104</v>
      </c>
    </row>
    <row r="274" spans="1:27" s="3" customFormat="1" ht="43.5" customHeight="1">
      <c r="A274" s="38" t="s">
        <v>165</v>
      </c>
      <c r="B274" s="48" t="s">
        <v>166</v>
      </c>
      <c r="C274" s="49" t="s">
        <v>158</v>
      </c>
      <c r="D274" s="38" t="s">
        <v>355</v>
      </c>
      <c r="E274" s="13" t="s">
        <v>272</v>
      </c>
      <c r="F274" s="13" t="s">
        <v>301</v>
      </c>
      <c r="G274" s="32">
        <v>659.34999999999991</v>
      </c>
      <c r="H274" s="32">
        <v>452.24</v>
      </c>
      <c r="I274" s="32">
        <v>350.75</v>
      </c>
      <c r="J274" s="32">
        <v>350.75</v>
      </c>
      <c r="K274" s="32">
        <f t="shared" si="84"/>
        <v>1813.09</v>
      </c>
      <c r="L274" s="60">
        <f>'2022'!M274</f>
        <v>113.56</v>
      </c>
      <c r="M274" s="60">
        <f>('2022'!L274+'2022'!M274)/2*1.04*2-L274</f>
        <v>114.096</v>
      </c>
      <c r="N274" s="60">
        <f>'2022'!O274</f>
        <v>29.54</v>
      </c>
      <c r="O274" s="60">
        <f t="shared" si="97"/>
        <v>30.721599999999999</v>
      </c>
      <c r="P274" s="33">
        <f t="shared" si="102"/>
        <v>55398.587</v>
      </c>
      <c r="Q274" s="33">
        <f t="shared" si="103"/>
        <v>37997.204800000007</v>
      </c>
      <c r="R274" s="33">
        <f t="shared" si="104"/>
        <v>29243.570800000001</v>
      </c>
      <c r="S274" s="33">
        <f t="shared" si="105"/>
        <v>29243.570800000001</v>
      </c>
      <c r="T274" s="33">
        <f t="shared" si="85"/>
        <v>151882.93340000001</v>
      </c>
      <c r="U274" s="52"/>
      <c r="V274" s="52"/>
      <c r="W274" s="52"/>
      <c r="X274" s="95">
        <f>L274/'2022'!M274*100</f>
        <v>100</v>
      </c>
      <c r="Y274" s="95">
        <f>N274/'2022'!O274*100</f>
        <v>100</v>
      </c>
      <c r="Z274" s="95">
        <f t="shared" si="87"/>
        <v>100.47199718210638</v>
      </c>
      <c r="AA274" s="95">
        <f t="shared" si="88"/>
        <v>104</v>
      </c>
    </row>
    <row r="275" spans="1:27" s="3" customFormat="1" ht="39">
      <c r="A275" s="38" t="s">
        <v>167</v>
      </c>
      <c r="B275" s="48" t="s">
        <v>168</v>
      </c>
      <c r="C275" s="49" t="s">
        <v>158</v>
      </c>
      <c r="D275" s="38" t="s">
        <v>355</v>
      </c>
      <c r="E275" s="13" t="s">
        <v>272</v>
      </c>
      <c r="F275" s="13"/>
      <c r="G275" s="32">
        <v>2857.25</v>
      </c>
      <c r="H275" s="32">
        <v>2616.5</v>
      </c>
      <c r="I275" s="32">
        <v>1799.3999999999999</v>
      </c>
      <c r="J275" s="32">
        <v>1883.5</v>
      </c>
      <c r="K275" s="32">
        <f t="shared" si="84"/>
        <v>9156.65</v>
      </c>
      <c r="L275" s="60">
        <f>'2022'!M275</f>
        <v>190.65</v>
      </c>
      <c r="M275" s="60">
        <f>('2022'!L275+'2022'!M275)/2*1.04*2-L275</f>
        <v>205.90200000000002</v>
      </c>
      <c r="N275" s="60">
        <f>'2022'!O275</f>
        <v>27.797640000000001</v>
      </c>
      <c r="O275" s="60">
        <f t="shared" si="97"/>
        <v>28.909545600000001</v>
      </c>
      <c r="P275" s="33">
        <f t="shared" si="102"/>
        <v>465309.90561000002</v>
      </c>
      <c r="Q275" s="33">
        <f t="shared" si="103"/>
        <v>426103.19994000002</v>
      </c>
      <c r="R275" s="33">
        <f t="shared" si="104"/>
        <v>318480.22244735999</v>
      </c>
      <c r="S275" s="33">
        <f t="shared" si="105"/>
        <v>333365.2878624</v>
      </c>
      <c r="T275" s="33">
        <f t="shared" si="85"/>
        <v>1543258.61585976</v>
      </c>
      <c r="U275" s="52"/>
      <c r="V275" s="52"/>
      <c r="W275" s="52"/>
      <c r="X275" s="95">
        <f>L275/'2022'!M275*100</f>
        <v>100</v>
      </c>
      <c r="Y275" s="95">
        <f>N275/'2022'!O275*100</f>
        <v>100</v>
      </c>
      <c r="Z275" s="95">
        <f t="shared" si="87"/>
        <v>108</v>
      </c>
      <c r="AA275" s="95">
        <f t="shared" si="88"/>
        <v>104</v>
      </c>
    </row>
    <row r="276" spans="1:27" s="3" customFormat="1" ht="81.75" customHeight="1">
      <c r="A276" s="38" t="s">
        <v>170</v>
      </c>
      <c r="B276" s="48" t="s">
        <v>171</v>
      </c>
      <c r="C276" s="49" t="s">
        <v>158</v>
      </c>
      <c r="D276" s="38" t="s">
        <v>169</v>
      </c>
      <c r="E276" s="13" t="s">
        <v>272</v>
      </c>
      <c r="F276" s="13"/>
      <c r="G276" s="32">
        <v>31239.52</v>
      </c>
      <c r="H276" s="32">
        <v>31083.599999999999</v>
      </c>
      <c r="I276" s="32">
        <v>32016.73</v>
      </c>
      <c r="J276" s="32">
        <v>30266.53</v>
      </c>
      <c r="K276" s="32">
        <f t="shared" ref="K276:K307" si="106">SUM(G276:J276)</f>
        <v>124606.37999999999</v>
      </c>
      <c r="L276" s="60">
        <f>'2022'!M276</f>
        <v>97.41</v>
      </c>
      <c r="M276" s="60">
        <v>97.42</v>
      </c>
      <c r="N276" s="60">
        <f>'2022'!O276</f>
        <v>31.823566666666665</v>
      </c>
      <c r="O276" s="60">
        <f t="shared" si="97"/>
        <v>33.09650933333333</v>
      </c>
      <c r="P276" s="33">
        <f t="shared" si="102"/>
        <v>2048888.6958453334</v>
      </c>
      <c r="Q276" s="33">
        <f t="shared" si="103"/>
        <v>2038662.4591599999</v>
      </c>
      <c r="R276" s="33">
        <f t="shared" si="104"/>
        <v>2059427.8333321868</v>
      </c>
      <c r="S276" s="33">
        <f t="shared" si="105"/>
        <v>1946848.8599673868</v>
      </c>
      <c r="T276" s="33">
        <f t="shared" si="85"/>
        <v>8093827.8483049069</v>
      </c>
      <c r="U276" s="52"/>
      <c r="V276" s="52"/>
      <c r="W276" s="52"/>
      <c r="X276" s="95">
        <f>L276/'2022'!M276*100</f>
        <v>100</v>
      </c>
      <c r="Y276" s="95">
        <f>N276/'2022'!O276*100</f>
        <v>100</v>
      </c>
      <c r="Z276" s="95">
        <f t="shared" si="87"/>
        <v>100.01026588645929</v>
      </c>
      <c r="AA276" s="95">
        <f t="shared" si="88"/>
        <v>104</v>
      </c>
    </row>
    <row r="277" spans="1:27" s="3" customFormat="1" ht="51" customHeight="1">
      <c r="A277" s="38" t="s">
        <v>172</v>
      </c>
      <c r="B277" s="48" t="s">
        <v>173</v>
      </c>
      <c r="C277" s="49" t="s">
        <v>158</v>
      </c>
      <c r="D277" s="38" t="s">
        <v>356</v>
      </c>
      <c r="E277" s="13" t="s">
        <v>272</v>
      </c>
      <c r="F277" s="13"/>
      <c r="G277" s="32">
        <v>3242.09</v>
      </c>
      <c r="H277" s="32">
        <v>3050.7299999999996</v>
      </c>
      <c r="I277" s="32">
        <v>3581.43</v>
      </c>
      <c r="J277" s="32">
        <v>3231.38</v>
      </c>
      <c r="K277" s="32">
        <f t="shared" si="106"/>
        <v>13105.630000000001</v>
      </c>
      <c r="L277" s="60">
        <f>'2022'!M277</f>
        <v>114.56</v>
      </c>
      <c r="M277" s="60">
        <f>('2022'!L277+'2022'!M277)/2*1.04*2-L277</f>
        <v>123.72480000000002</v>
      </c>
      <c r="N277" s="60">
        <f>'2022'!O277</f>
        <v>32.157423999999999</v>
      </c>
      <c r="O277" s="60">
        <f t="shared" si="97"/>
        <v>33.44372096</v>
      </c>
      <c r="P277" s="33">
        <f t="shared" si="102"/>
        <v>267156.56762384006</v>
      </c>
      <c r="Q277" s="33">
        <f t="shared" si="103"/>
        <v>251388.01068047999</v>
      </c>
      <c r="R277" s="33">
        <f t="shared" si="104"/>
        <v>323335.36490622722</v>
      </c>
      <c r="S277" s="33">
        <f t="shared" si="105"/>
        <v>291732.47318827524</v>
      </c>
      <c r="T277" s="33">
        <f t="shared" si="85"/>
        <v>1133612.4163988226</v>
      </c>
      <c r="U277" s="52"/>
      <c r="V277" s="52"/>
      <c r="W277" s="52"/>
      <c r="X277" s="95">
        <f>L277/'2022'!M277*100</f>
        <v>100</v>
      </c>
      <c r="Y277" s="95">
        <f>N277/'2022'!O277*100</f>
        <v>100</v>
      </c>
      <c r="Z277" s="95">
        <f t="shared" si="87"/>
        <v>108</v>
      </c>
      <c r="AA277" s="95">
        <f t="shared" si="88"/>
        <v>104</v>
      </c>
    </row>
    <row r="278" spans="1:27" s="3" customFormat="1" ht="51" customHeight="1">
      <c r="A278" s="38" t="s">
        <v>175</v>
      </c>
      <c r="B278" s="48" t="s">
        <v>176</v>
      </c>
      <c r="C278" s="49" t="s">
        <v>158</v>
      </c>
      <c r="D278" s="38" t="s">
        <v>357</v>
      </c>
      <c r="E278" s="13" t="s">
        <v>272</v>
      </c>
      <c r="F278" s="13"/>
      <c r="G278" s="32">
        <v>9556.23</v>
      </c>
      <c r="H278" s="32">
        <v>10390.76</v>
      </c>
      <c r="I278" s="32">
        <v>8791.7199999999993</v>
      </c>
      <c r="J278" s="32">
        <v>8822.9500000000007</v>
      </c>
      <c r="K278" s="32">
        <f t="shared" si="106"/>
        <v>37561.660000000003</v>
      </c>
      <c r="L278" s="60">
        <f>'2022'!M278</f>
        <v>81.58</v>
      </c>
      <c r="M278" s="60">
        <v>187.99</v>
      </c>
      <c r="N278" s="60">
        <f>'2022'!O278</f>
        <v>22.022000000000002</v>
      </c>
      <c r="O278" s="60">
        <f t="shared" si="97"/>
        <v>22.902880000000003</v>
      </c>
      <c r="P278" s="33">
        <f t="shared" si="102"/>
        <v>569149.94633999991</v>
      </c>
      <c r="Q278" s="33">
        <f t="shared" si="103"/>
        <v>618852.88407999999</v>
      </c>
      <c r="R278" s="33">
        <f t="shared" si="104"/>
        <v>1451399.7346464</v>
      </c>
      <c r="S278" s="33">
        <f t="shared" si="105"/>
        <v>1456555.4054040001</v>
      </c>
      <c r="T278" s="33">
        <f t="shared" si="85"/>
        <v>4095957.9704704001</v>
      </c>
      <c r="U278" s="52"/>
      <c r="V278" s="52"/>
      <c r="W278" s="52"/>
      <c r="X278" s="95">
        <f>L278/'2022'!M278*100</f>
        <v>100</v>
      </c>
      <c r="Y278" s="95">
        <f>N278/'2022'!O278*100</f>
        <v>100</v>
      </c>
      <c r="Z278" s="95">
        <f t="shared" si="87"/>
        <v>230.43638146604565</v>
      </c>
      <c r="AA278" s="95">
        <f t="shared" si="88"/>
        <v>104</v>
      </c>
    </row>
    <row r="279" spans="1:27" s="3" customFormat="1" ht="58.5" customHeight="1">
      <c r="A279" s="38" t="s">
        <v>175</v>
      </c>
      <c r="B279" s="48" t="s">
        <v>176</v>
      </c>
      <c r="C279" s="49" t="s">
        <v>158</v>
      </c>
      <c r="D279" s="38" t="s">
        <v>358</v>
      </c>
      <c r="E279" s="13" t="s">
        <v>272</v>
      </c>
      <c r="F279" s="13"/>
      <c r="G279" s="32">
        <v>6456.2999999999993</v>
      </c>
      <c r="H279" s="32">
        <v>6214.4830000000002</v>
      </c>
      <c r="I279" s="32">
        <v>6128.0529999999999</v>
      </c>
      <c r="J279" s="32">
        <v>5821.9430000000002</v>
      </c>
      <c r="K279" s="32">
        <f t="shared" si="106"/>
        <v>24620.778999999999</v>
      </c>
      <c r="L279" s="60">
        <f>'2022'!M279</f>
        <v>59.86</v>
      </c>
      <c r="M279" s="60">
        <v>59.86</v>
      </c>
      <c r="N279" s="60">
        <f>'2022'!O279</f>
        <v>38.188800000000001</v>
      </c>
      <c r="O279" s="60">
        <f t="shared" si="97"/>
        <v>39.716352000000001</v>
      </c>
      <c r="P279" s="33">
        <f t="shared" si="102"/>
        <v>139915.76855999997</v>
      </c>
      <c r="Q279" s="33">
        <f t="shared" si="103"/>
        <v>134675.30398959998</v>
      </c>
      <c r="R279" s="33">
        <f t="shared" si="104"/>
        <v>123441.34255734399</v>
      </c>
      <c r="S279" s="33">
        <f t="shared" si="105"/>
        <v>117275.170468064</v>
      </c>
      <c r="T279" s="33">
        <f t="shared" si="85"/>
        <v>515307.58557500795</v>
      </c>
      <c r="U279" s="52"/>
      <c r="V279" s="52"/>
      <c r="W279" s="52"/>
      <c r="X279" s="95">
        <f>L279/'2022'!M279*100</f>
        <v>100</v>
      </c>
      <c r="Y279" s="95">
        <f>N279/'2022'!O279*100</f>
        <v>100</v>
      </c>
      <c r="Z279" s="95">
        <f t="shared" si="87"/>
        <v>100</v>
      </c>
      <c r="AA279" s="95">
        <f t="shared" si="88"/>
        <v>104</v>
      </c>
    </row>
    <row r="280" spans="1:27" s="3" customFormat="1" ht="58.5" customHeight="1">
      <c r="A280" s="38" t="s">
        <v>175</v>
      </c>
      <c r="B280" s="48" t="s">
        <v>176</v>
      </c>
      <c r="C280" s="49" t="s">
        <v>158</v>
      </c>
      <c r="D280" s="38" t="s">
        <v>359</v>
      </c>
      <c r="E280" s="13" t="s">
        <v>272</v>
      </c>
      <c r="F280" s="13"/>
      <c r="G280" s="32">
        <v>3918.0599999999995</v>
      </c>
      <c r="H280" s="32">
        <v>4004.08</v>
      </c>
      <c r="I280" s="32">
        <v>4136.45</v>
      </c>
      <c r="J280" s="32">
        <v>4037.53</v>
      </c>
      <c r="K280" s="32">
        <f t="shared" si="106"/>
        <v>16096.12</v>
      </c>
      <c r="L280" s="60">
        <f>'2022'!M280</f>
        <v>93.45</v>
      </c>
      <c r="M280" s="60">
        <v>93.45</v>
      </c>
      <c r="N280" s="60">
        <f>'2022'!O280</f>
        <v>33.28</v>
      </c>
      <c r="O280" s="60">
        <f t="shared" si="97"/>
        <v>34.611200000000004</v>
      </c>
      <c r="P280" s="33">
        <f t="shared" si="102"/>
        <v>235749.67019999996</v>
      </c>
      <c r="Q280" s="33">
        <f t="shared" si="103"/>
        <v>240925.49360000002</v>
      </c>
      <c r="R280" s="33">
        <f t="shared" si="104"/>
        <v>243383.75425999999</v>
      </c>
      <c r="S280" s="33">
        <f t="shared" si="105"/>
        <v>237563.42016400001</v>
      </c>
      <c r="T280" s="33">
        <f t="shared" si="85"/>
        <v>957622.33822399995</v>
      </c>
      <c r="U280" s="52"/>
      <c r="V280" s="52"/>
      <c r="W280" s="52"/>
      <c r="X280" s="95">
        <f>L280/'2022'!M280*100</f>
        <v>100</v>
      </c>
      <c r="Y280" s="95">
        <f>N280/'2022'!O280*100</f>
        <v>100</v>
      </c>
      <c r="Z280" s="95">
        <f t="shared" si="87"/>
        <v>100</v>
      </c>
      <c r="AA280" s="95">
        <f t="shared" si="88"/>
        <v>104</v>
      </c>
    </row>
    <row r="281" spans="1:27" s="3" customFormat="1" ht="58.5" customHeight="1">
      <c r="A281" s="38" t="s">
        <v>175</v>
      </c>
      <c r="B281" s="48" t="s">
        <v>176</v>
      </c>
      <c r="C281" s="49" t="s">
        <v>158</v>
      </c>
      <c r="D281" s="38" t="s">
        <v>360</v>
      </c>
      <c r="E281" s="13" t="s">
        <v>272</v>
      </c>
      <c r="F281" s="13"/>
      <c r="G281" s="32">
        <v>517.27</v>
      </c>
      <c r="H281" s="32">
        <v>548.75</v>
      </c>
      <c r="I281" s="32">
        <v>610.91999999999996</v>
      </c>
      <c r="J281" s="32">
        <v>532.41</v>
      </c>
      <c r="K281" s="32">
        <f t="shared" si="106"/>
        <v>2209.35</v>
      </c>
      <c r="L281" s="60">
        <f>'2022'!M281</f>
        <v>330.81</v>
      </c>
      <c r="M281" s="60">
        <v>330.81</v>
      </c>
      <c r="N281" s="60">
        <f>'2022'!O281</f>
        <v>38.188800000000001</v>
      </c>
      <c r="O281" s="60">
        <f t="shared" si="97"/>
        <v>39.716352000000001</v>
      </c>
      <c r="P281" s="33">
        <f t="shared" si="102"/>
        <v>151364.16812399999</v>
      </c>
      <c r="Q281" s="33">
        <f t="shared" si="103"/>
        <v>160575.8835</v>
      </c>
      <c r="R281" s="33">
        <f t="shared" si="104"/>
        <v>177834.93143616</v>
      </c>
      <c r="S281" s="33">
        <f t="shared" si="105"/>
        <v>154981.16913168001</v>
      </c>
      <c r="T281" s="33">
        <f t="shared" si="85"/>
        <v>644756.15219184</v>
      </c>
      <c r="U281" s="52"/>
      <c r="V281" s="52"/>
      <c r="W281" s="52"/>
      <c r="X281" s="95">
        <f>L281/'2022'!M281*100</f>
        <v>100</v>
      </c>
      <c r="Y281" s="95">
        <f>N281/'2022'!O281*100</f>
        <v>100</v>
      </c>
      <c r="Z281" s="95">
        <f t="shared" si="87"/>
        <v>100</v>
      </c>
      <c r="AA281" s="95">
        <f t="shared" si="88"/>
        <v>104</v>
      </c>
    </row>
    <row r="282" spans="1:27" s="3" customFormat="1" ht="48.75" customHeight="1">
      <c r="A282" s="38" t="s">
        <v>167</v>
      </c>
      <c r="B282" s="48" t="s">
        <v>168</v>
      </c>
      <c r="C282" s="49" t="s">
        <v>158</v>
      </c>
      <c r="D282" s="38" t="s">
        <v>361</v>
      </c>
      <c r="E282" s="13" t="s">
        <v>272</v>
      </c>
      <c r="F282" s="13"/>
      <c r="G282" s="32">
        <v>51328.31</v>
      </c>
      <c r="H282" s="32">
        <v>51153.140000000007</v>
      </c>
      <c r="I282" s="32">
        <v>49462.65</v>
      </c>
      <c r="J282" s="32">
        <v>48302.78</v>
      </c>
      <c r="K282" s="32">
        <f t="shared" si="106"/>
        <v>200246.88</v>
      </c>
      <c r="L282" s="60">
        <f>'2022'!M282</f>
        <v>33.386530200000003</v>
      </c>
      <c r="M282" s="60">
        <f>('2022'!L282+'2022'!M282)/2*1.04*2-L282</f>
        <v>34.625861207999996</v>
      </c>
      <c r="N282" s="60">
        <f>'2022'!O282</f>
        <v>22.880000000000003</v>
      </c>
      <c r="O282" s="60">
        <f t="shared" si="97"/>
        <v>23.795200000000005</v>
      </c>
      <c r="P282" s="33">
        <f t="shared" si="102"/>
        <v>539282.439129962</v>
      </c>
      <c r="Q282" s="33">
        <f t="shared" si="103"/>
        <v>537442.01023482811</v>
      </c>
      <c r="R282" s="33">
        <f t="shared" si="104"/>
        <v>535713.20459988085</v>
      </c>
      <c r="S282" s="33">
        <f t="shared" si="105"/>
        <v>523151.04558455781</v>
      </c>
      <c r="T282" s="33">
        <f t="shared" si="85"/>
        <v>2135588.6995492289</v>
      </c>
      <c r="U282" s="52"/>
      <c r="V282" s="52"/>
      <c r="W282" s="52"/>
      <c r="X282" s="95">
        <f>L282/'2022'!M282*100</f>
        <v>100</v>
      </c>
      <c r="Y282" s="95">
        <f>N282/'2022'!O282*100</f>
        <v>100</v>
      </c>
      <c r="Z282" s="95">
        <f t="shared" si="87"/>
        <v>103.71206891095257</v>
      </c>
      <c r="AA282" s="95">
        <f t="shared" si="88"/>
        <v>104</v>
      </c>
    </row>
    <row r="283" spans="1:27" s="3" customFormat="1" ht="48.75" customHeight="1">
      <c r="A283" s="38" t="s">
        <v>184</v>
      </c>
      <c r="B283" s="48" t="s">
        <v>185</v>
      </c>
      <c r="C283" s="49" t="s">
        <v>158</v>
      </c>
      <c r="D283" s="38" t="s">
        <v>174</v>
      </c>
      <c r="E283" s="13" t="s">
        <v>272</v>
      </c>
      <c r="F283" s="13"/>
      <c r="G283" s="32">
        <v>3048.0010000000002</v>
      </c>
      <c r="H283" s="32">
        <v>3228.3460000000005</v>
      </c>
      <c r="I283" s="32">
        <v>3405.0259999999998</v>
      </c>
      <c r="J283" s="32">
        <v>2723.7809999999999</v>
      </c>
      <c r="K283" s="32">
        <f t="shared" si="106"/>
        <v>12405.153999999999</v>
      </c>
      <c r="L283" s="60">
        <f>'2022'!M283</f>
        <v>143.33000000000001</v>
      </c>
      <c r="M283" s="60">
        <f>('2022'!L283+'2022'!M283)/2*1.04*2-L283</f>
        <v>154.79640000000003</v>
      </c>
      <c r="N283" s="60">
        <f>'2022'!O283</f>
        <v>24.335999999999999</v>
      </c>
      <c r="O283" s="60">
        <f t="shared" si="97"/>
        <v>25.309439999999999</v>
      </c>
      <c r="P283" s="33">
        <f t="shared" si="102"/>
        <v>362693.83099400008</v>
      </c>
      <c r="Q283" s="33">
        <f t="shared" si="103"/>
        <v>384153.80392400012</v>
      </c>
      <c r="R283" s="33">
        <f t="shared" si="104"/>
        <v>440906.46546096011</v>
      </c>
      <c r="S283" s="33">
        <f t="shared" si="105"/>
        <v>352694.1213957601</v>
      </c>
      <c r="T283" s="33">
        <f t="shared" si="85"/>
        <v>1540448.2217747206</v>
      </c>
      <c r="U283" s="52"/>
      <c r="V283" s="52"/>
      <c r="W283" s="52"/>
      <c r="X283" s="95">
        <f>L283/'2022'!M283*100</f>
        <v>100</v>
      </c>
      <c r="Y283" s="95">
        <f>N283/'2022'!O283*100</f>
        <v>100</v>
      </c>
      <c r="Z283" s="95">
        <f t="shared" si="87"/>
        <v>108</v>
      </c>
      <c r="AA283" s="95">
        <f t="shared" si="88"/>
        <v>104</v>
      </c>
    </row>
    <row r="284" spans="1:27" s="3" customFormat="1" ht="48.75" customHeight="1">
      <c r="A284" s="38" t="s">
        <v>186</v>
      </c>
      <c r="B284" s="48" t="s">
        <v>187</v>
      </c>
      <c r="C284" s="49" t="s">
        <v>158</v>
      </c>
      <c r="D284" s="38" t="s">
        <v>363</v>
      </c>
      <c r="E284" s="13" t="s">
        <v>272</v>
      </c>
      <c r="F284" s="13"/>
      <c r="G284" s="32">
        <v>22636.37</v>
      </c>
      <c r="H284" s="32">
        <v>23165.16</v>
      </c>
      <c r="I284" s="32">
        <v>20523.47</v>
      </c>
      <c r="J284" s="32">
        <v>19624.48</v>
      </c>
      <c r="K284" s="32">
        <f t="shared" si="106"/>
        <v>85949.48</v>
      </c>
      <c r="L284" s="60">
        <f>'2022'!M284</f>
        <v>141.71</v>
      </c>
      <c r="M284" s="60">
        <f>('2022'!L284+'2022'!M284)/2*1.04*2-L284</f>
        <v>153.04679999999999</v>
      </c>
      <c r="N284" s="60">
        <f>'2022'!O284</f>
        <v>33.089368</v>
      </c>
      <c r="O284" s="60">
        <f t="shared" si="97"/>
        <v>34.412942720000004</v>
      </c>
      <c r="P284" s="33">
        <f t="shared" si="102"/>
        <v>2458776.81558584</v>
      </c>
      <c r="Q284" s="33">
        <f t="shared" si="103"/>
        <v>2516214.3195811198</v>
      </c>
      <c r="R284" s="33">
        <f t="shared" si="104"/>
        <v>2434778.4108703616</v>
      </c>
      <c r="S284" s="33">
        <f t="shared" si="105"/>
        <v>2328127.759514214</v>
      </c>
      <c r="T284" s="33">
        <f t="shared" si="85"/>
        <v>9737897.3055515364</v>
      </c>
      <c r="U284" s="52"/>
      <c r="V284" s="52"/>
      <c r="W284" s="52"/>
      <c r="X284" s="95">
        <f>L284/'2022'!M284*100</f>
        <v>100</v>
      </c>
      <c r="Y284" s="95">
        <f>N284/'2022'!O284*100</f>
        <v>100</v>
      </c>
      <c r="Z284" s="95">
        <f t="shared" si="87"/>
        <v>107.99999999999999</v>
      </c>
      <c r="AA284" s="95">
        <f t="shared" si="88"/>
        <v>104</v>
      </c>
    </row>
    <row r="285" spans="1:27" s="3" customFormat="1" ht="60" customHeight="1">
      <c r="A285" s="38" t="s">
        <v>188</v>
      </c>
      <c r="B285" s="48" t="s">
        <v>189</v>
      </c>
      <c r="C285" s="49" t="s">
        <v>158</v>
      </c>
      <c r="D285" s="38" t="s">
        <v>364</v>
      </c>
      <c r="E285" s="13" t="s">
        <v>272</v>
      </c>
      <c r="F285" s="13" t="s">
        <v>383</v>
      </c>
      <c r="G285" s="32">
        <v>13407.18</v>
      </c>
      <c r="H285" s="32">
        <v>14299.876</v>
      </c>
      <c r="I285" s="32">
        <v>14299.876</v>
      </c>
      <c r="J285" s="32">
        <v>13407.18</v>
      </c>
      <c r="K285" s="32">
        <f t="shared" si="106"/>
        <v>55414.112000000001</v>
      </c>
      <c r="L285" s="60">
        <f>'2022'!M285</f>
        <v>72.84</v>
      </c>
      <c r="M285" s="60">
        <v>72.84</v>
      </c>
      <c r="N285" s="60">
        <f>'2022'!O285</f>
        <v>30.68</v>
      </c>
      <c r="O285" s="60">
        <f t="shared" si="97"/>
        <v>31.9072</v>
      </c>
      <c r="P285" s="33">
        <f t="shared" si="102"/>
        <v>565246.70880000002</v>
      </c>
      <c r="Q285" s="33">
        <f t="shared" si="103"/>
        <v>602882.77216000005</v>
      </c>
      <c r="R285" s="33">
        <f t="shared" si="104"/>
        <v>585333.96433280001</v>
      </c>
      <c r="S285" s="33">
        <f t="shared" si="105"/>
        <v>548793.41750400001</v>
      </c>
      <c r="T285" s="33">
        <f t="shared" ref="T285:T338" si="107">P285+Q285+R285+S285</f>
        <v>2302256.8627968002</v>
      </c>
      <c r="U285" s="52"/>
      <c r="V285" s="52"/>
      <c r="W285" s="52"/>
      <c r="X285" s="95">
        <f>L285/'2022'!M285*100</f>
        <v>100</v>
      </c>
      <c r="Y285" s="95">
        <f>N285/'2022'!O285*100</f>
        <v>100</v>
      </c>
      <c r="Z285" s="95">
        <f t="shared" si="87"/>
        <v>100</v>
      </c>
      <c r="AA285" s="95">
        <f t="shared" si="88"/>
        <v>104</v>
      </c>
    </row>
    <row r="286" spans="1:27" s="3" customFormat="1" ht="48.75" customHeight="1">
      <c r="A286" s="38" t="s">
        <v>191</v>
      </c>
      <c r="B286" s="48" t="s">
        <v>192</v>
      </c>
      <c r="C286" s="49" t="s">
        <v>158</v>
      </c>
      <c r="D286" s="38" t="s">
        <v>190</v>
      </c>
      <c r="E286" s="13" t="s">
        <v>272</v>
      </c>
      <c r="F286" s="13"/>
      <c r="G286" s="32">
        <v>5309.9539999999997</v>
      </c>
      <c r="H286" s="32">
        <v>5176.5859999999993</v>
      </c>
      <c r="I286" s="32">
        <v>6988.0330000000004</v>
      </c>
      <c r="J286" s="32">
        <v>4654.4759999999997</v>
      </c>
      <c r="K286" s="32">
        <f t="shared" si="106"/>
        <v>22129.048999999999</v>
      </c>
      <c r="L286" s="60">
        <f>'2022'!M286</f>
        <v>54.59196</v>
      </c>
      <c r="M286" s="60">
        <f>('2022'!L286+'2022'!M286)/2*1.04*2-L286</f>
        <v>57.397278400000005</v>
      </c>
      <c r="N286" s="60">
        <f>'2022'!O286</f>
        <v>45.031999999999996</v>
      </c>
      <c r="O286" s="60">
        <f t="shared" si="97"/>
        <v>46.833279999999995</v>
      </c>
      <c r="P286" s="33">
        <f t="shared" si="102"/>
        <v>50762.947841840018</v>
      </c>
      <c r="Q286" s="33">
        <f t="shared" si="103"/>
        <v>49487.955096560014</v>
      </c>
      <c r="R286" s="33">
        <f t="shared" si="104"/>
        <v>73821.569431147276</v>
      </c>
      <c r="S286" s="33">
        <f t="shared" si="105"/>
        <v>49169.877016838444</v>
      </c>
      <c r="T286" s="33">
        <f t="shared" si="107"/>
        <v>223242.34938638573</v>
      </c>
      <c r="U286" s="52"/>
      <c r="V286" s="52"/>
      <c r="W286" s="52"/>
      <c r="X286" s="95">
        <f>L286/'2022'!M286*100</f>
        <v>100</v>
      </c>
      <c r="Y286" s="95">
        <f>N286/'2022'!O286*100</f>
        <v>100</v>
      </c>
      <c r="Z286" s="95">
        <f t="shared" si="87"/>
        <v>105.13870247560264</v>
      </c>
      <c r="AA286" s="95">
        <f t="shared" si="88"/>
        <v>104</v>
      </c>
    </row>
    <row r="287" spans="1:27" s="3" customFormat="1" ht="83.25" customHeight="1">
      <c r="A287" s="38" t="s">
        <v>193</v>
      </c>
      <c r="B287" s="48" t="s">
        <v>194</v>
      </c>
      <c r="C287" s="49" t="s">
        <v>158</v>
      </c>
      <c r="D287" s="38" t="s">
        <v>365</v>
      </c>
      <c r="E287" s="13" t="s">
        <v>272</v>
      </c>
      <c r="F287" s="13" t="s">
        <v>295</v>
      </c>
      <c r="G287" s="32">
        <v>12612.15</v>
      </c>
      <c r="H287" s="32">
        <v>14271.84</v>
      </c>
      <c r="I287" s="32">
        <v>13362.762000000001</v>
      </c>
      <c r="J287" s="32">
        <v>13990.294</v>
      </c>
      <c r="K287" s="32">
        <f t="shared" si="106"/>
        <v>54237.046000000002</v>
      </c>
      <c r="L287" s="60">
        <f>'2022'!M287</f>
        <v>40.9</v>
      </c>
      <c r="M287" s="60">
        <f>('2022'!L287+'2022'!M287)/2*1.04*2-L287</f>
        <v>44.172000000000004</v>
      </c>
      <c r="N287" s="60">
        <f>'2022'!O287</f>
        <v>19.760000000000002</v>
      </c>
      <c r="O287" s="60">
        <f t="shared" si="97"/>
        <v>20.550400000000003</v>
      </c>
      <c r="P287" s="33">
        <f t="shared" si="102"/>
        <v>266620.85099999997</v>
      </c>
      <c r="Q287" s="33">
        <f t="shared" si="103"/>
        <v>301706.69759999996</v>
      </c>
      <c r="R287" s="33">
        <f t="shared" si="104"/>
        <v>315649.81885920005</v>
      </c>
      <c r="S287" s="33">
        <f t="shared" si="105"/>
        <v>330473.12875040004</v>
      </c>
      <c r="T287" s="33">
        <f t="shared" si="107"/>
        <v>1214450.4962096</v>
      </c>
      <c r="U287" s="52"/>
      <c r="V287" s="52"/>
      <c r="W287" s="52"/>
      <c r="X287" s="95">
        <f>L287/'2022'!M287*100</f>
        <v>100</v>
      </c>
      <c r="Y287" s="95">
        <f>N287/'2022'!O287*100</f>
        <v>100</v>
      </c>
      <c r="Z287" s="95">
        <f t="shared" si="87"/>
        <v>108</v>
      </c>
      <c r="AA287" s="95">
        <f t="shared" si="88"/>
        <v>104</v>
      </c>
    </row>
    <row r="288" spans="1:27" s="3" customFormat="1" ht="18" customHeight="1">
      <c r="A288" s="38"/>
      <c r="B288" s="48"/>
      <c r="C288" s="49"/>
      <c r="D288" s="38"/>
      <c r="E288" s="13"/>
      <c r="F288" s="13"/>
      <c r="G288" s="32"/>
      <c r="H288" s="32"/>
      <c r="I288" s="32"/>
      <c r="J288" s="32"/>
      <c r="K288" s="32"/>
      <c r="L288" s="60"/>
      <c r="M288" s="60"/>
      <c r="N288" s="60"/>
      <c r="O288" s="60"/>
      <c r="P288" s="33"/>
      <c r="Q288" s="33"/>
      <c r="R288" s="33"/>
      <c r="S288" s="33"/>
      <c r="T288" s="33"/>
      <c r="U288" s="52"/>
      <c r="V288" s="52"/>
      <c r="W288" s="52"/>
      <c r="X288" s="95" t="e">
        <f>L288/'2022'!M288*100</f>
        <v>#DIV/0!</v>
      </c>
      <c r="Y288" s="95" t="e">
        <f>N288/'2022'!O288*100</f>
        <v>#DIV/0!</v>
      </c>
      <c r="Z288" s="95" t="e">
        <f t="shared" si="87"/>
        <v>#DIV/0!</v>
      </c>
      <c r="AA288" s="95" t="e">
        <f t="shared" si="88"/>
        <v>#DIV/0!</v>
      </c>
    </row>
    <row r="289" spans="1:27" s="3" customFormat="1" ht="41.25" customHeight="1">
      <c r="A289" s="38">
        <v>2902060361</v>
      </c>
      <c r="B289" s="48" t="s">
        <v>324</v>
      </c>
      <c r="C289" s="49" t="s">
        <v>323</v>
      </c>
      <c r="D289" s="38"/>
      <c r="E289" s="13" t="s">
        <v>272</v>
      </c>
      <c r="F289" s="13" t="s">
        <v>325</v>
      </c>
      <c r="G289" s="32">
        <v>423046.32300000003</v>
      </c>
      <c r="H289" s="32">
        <v>408044.73500000004</v>
      </c>
      <c r="I289" s="32">
        <v>381465.18800000002</v>
      </c>
      <c r="J289" s="32">
        <v>410406.63</v>
      </c>
      <c r="K289" s="32">
        <f t="shared" si="106"/>
        <v>1622962.8760000002</v>
      </c>
      <c r="L289" s="60">
        <f>'2022'!M289</f>
        <v>36.913229999999992</v>
      </c>
      <c r="M289" s="60">
        <f>('2022'!L289+'2022'!M289)/2*1.04*2-L289</f>
        <v>38.261329199999999</v>
      </c>
      <c r="N289" s="60">
        <f>'2022'!O289</f>
        <v>28.596619999999998</v>
      </c>
      <c r="O289" s="60">
        <f t="shared" si="97"/>
        <v>29.740484799999997</v>
      </c>
      <c r="P289" s="33">
        <f>G289*(L289-N289)</f>
        <v>3518311.2803250276</v>
      </c>
      <c r="Q289" s="33">
        <f>(L289-N289)*H289</f>
        <v>3393548.9235483478</v>
      </c>
      <c r="R289" s="33">
        <f>(M289-O289)*I289</f>
        <v>3250405.510964748</v>
      </c>
      <c r="S289" s="33">
        <f>(M289-O289)*J289</f>
        <v>3497011.0349583728</v>
      </c>
      <c r="T289" s="33">
        <f t="shared" si="107"/>
        <v>13659276.749796495</v>
      </c>
      <c r="U289" s="52"/>
      <c r="V289" s="52"/>
      <c r="W289" s="52"/>
      <c r="X289" s="95">
        <f>L289/'2022'!M289*100</f>
        <v>100</v>
      </c>
      <c r="Y289" s="95">
        <f>N289/'2022'!O289*100</f>
        <v>100</v>
      </c>
      <c r="Z289" s="95">
        <f t="shared" si="87"/>
        <v>103.6520759630084</v>
      </c>
      <c r="AA289" s="95">
        <f t="shared" si="88"/>
        <v>104</v>
      </c>
    </row>
    <row r="290" spans="1:27" s="3" customFormat="1" ht="41.25" customHeight="1">
      <c r="A290" s="38">
        <v>2902059091</v>
      </c>
      <c r="B290" s="48" t="s">
        <v>404</v>
      </c>
      <c r="C290" s="49" t="s">
        <v>323</v>
      </c>
      <c r="D290" s="38"/>
      <c r="E290" s="13" t="s">
        <v>272</v>
      </c>
      <c r="F290" s="13"/>
      <c r="G290" s="32">
        <v>1883289.5</v>
      </c>
      <c r="H290" s="32">
        <v>1883289.5</v>
      </c>
      <c r="I290" s="32">
        <v>1883289.5</v>
      </c>
      <c r="J290" s="32">
        <v>1883289.5</v>
      </c>
      <c r="K290" s="32">
        <f t="shared" si="106"/>
        <v>7533158</v>
      </c>
      <c r="L290" s="60">
        <f>'2022'!M290</f>
        <v>30.12</v>
      </c>
      <c r="M290" s="60">
        <f>L290</f>
        <v>30.12</v>
      </c>
      <c r="N290" s="60">
        <f>'2022'!O290</f>
        <v>28.6</v>
      </c>
      <c r="O290" s="60">
        <f t="shared" si="97"/>
        <v>29.744000000000003</v>
      </c>
      <c r="P290" s="33">
        <f>G290*(L290-N290)</f>
        <v>2862600.0399999991</v>
      </c>
      <c r="Q290" s="33">
        <f>(L290-N290)*H290</f>
        <v>2862600.0399999991</v>
      </c>
      <c r="R290" s="33">
        <f>(M290-O290)*I290</f>
        <v>708116.85199999565</v>
      </c>
      <c r="S290" s="33">
        <f>(M290-O290)*J290</f>
        <v>708116.85199999565</v>
      </c>
      <c r="T290" s="33">
        <f t="shared" ref="T290" si="108">P290+Q290+R290+S290</f>
        <v>7141433.7839999888</v>
      </c>
      <c r="U290" s="52"/>
      <c r="V290" s="52"/>
      <c r="W290" s="52"/>
      <c r="X290" s="95">
        <f>L290/'2022'!M290*100</f>
        <v>100</v>
      </c>
      <c r="Y290" s="95">
        <f>N290/'2022'!O290*100</f>
        <v>100</v>
      </c>
      <c r="Z290" s="95">
        <f t="shared" si="87"/>
        <v>100</v>
      </c>
      <c r="AA290" s="95">
        <f t="shared" si="88"/>
        <v>104</v>
      </c>
    </row>
    <row r="291" spans="1:27" s="3" customFormat="1" ht="14.25" customHeight="1">
      <c r="A291" s="38"/>
      <c r="B291" s="48"/>
      <c r="C291" s="49"/>
      <c r="D291" s="38"/>
      <c r="E291" s="13"/>
      <c r="F291" s="13"/>
      <c r="G291" s="32"/>
      <c r="H291" s="32"/>
      <c r="I291" s="32"/>
      <c r="J291" s="32"/>
      <c r="K291" s="32"/>
      <c r="L291" s="60"/>
      <c r="M291" s="60"/>
      <c r="N291" s="60"/>
      <c r="O291" s="60"/>
      <c r="P291" s="33"/>
      <c r="Q291" s="33"/>
      <c r="R291" s="33"/>
      <c r="S291" s="33"/>
      <c r="T291" s="33"/>
      <c r="U291" s="52"/>
      <c r="V291" s="52"/>
      <c r="W291" s="52"/>
      <c r="X291" s="95" t="e">
        <f>L291/'2022'!M291*100</f>
        <v>#DIV/0!</v>
      </c>
      <c r="Y291" s="95" t="e">
        <f>N291/'2022'!O291*100</f>
        <v>#DIV/0!</v>
      </c>
      <c r="Z291" s="95" t="e">
        <f t="shared" si="87"/>
        <v>#DIV/0!</v>
      </c>
      <c r="AA291" s="95" t="e">
        <f t="shared" si="88"/>
        <v>#DIV/0!</v>
      </c>
    </row>
    <row r="292" spans="1:27" s="3" customFormat="1" ht="41.25" customHeight="1">
      <c r="A292" s="38" t="s">
        <v>197</v>
      </c>
      <c r="B292" s="48" t="s">
        <v>198</v>
      </c>
      <c r="C292" s="49" t="s">
        <v>195</v>
      </c>
      <c r="D292" s="38" t="s">
        <v>196</v>
      </c>
      <c r="E292" s="13" t="s">
        <v>272</v>
      </c>
      <c r="F292" s="13"/>
      <c r="G292" s="32">
        <v>3172.9730000000004</v>
      </c>
      <c r="H292" s="32">
        <v>1908.058</v>
      </c>
      <c r="I292" s="32">
        <v>3982.261</v>
      </c>
      <c r="J292" s="32">
        <v>2825.09</v>
      </c>
      <c r="K292" s="32">
        <f t="shared" si="106"/>
        <v>11888.382000000001</v>
      </c>
      <c r="L292" s="60">
        <f>'2022'!M292</f>
        <v>84.989519999999999</v>
      </c>
      <c r="M292" s="60">
        <f>('2022'!L292+'2022'!M292)/2*1.04*2-L292</f>
        <v>85.39318080000001</v>
      </c>
      <c r="N292" s="60">
        <f>'2022'!O292</f>
        <v>39.520000000000003</v>
      </c>
      <c r="O292" s="60">
        <f t="shared" si="97"/>
        <v>41.100800000000007</v>
      </c>
      <c r="P292" s="33">
        <f>G292*(L292-N292)</f>
        <v>144273.55928295999</v>
      </c>
      <c r="Q292" s="33">
        <f t="shared" ref="Q292:R294" si="109">(L292-N292)*H292</f>
        <v>86758.481392159985</v>
      </c>
      <c r="R292" s="33">
        <f t="shared" si="109"/>
        <v>176383.8206569888</v>
      </c>
      <c r="S292" s="33">
        <f>(M292-O292)*J292</f>
        <v>125129.96207427201</v>
      </c>
      <c r="T292" s="33">
        <f t="shared" si="107"/>
        <v>532545.82340638072</v>
      </c>
      <c r="U292" s="52"/>
      <c r="V292" s="52"/>
      <c r="W292" s="52"/>
      <c r="X292" s="95">
        <f>L292/'2022'!M292*100</f>
        <v>100</v>
      </c>
      <c r="Y292" s="95">
        <f>N292/'2022'!O292*100</f>
        <v>100</v>
      </c>
      <c r="Z292" s="95">
        <f t="shared" ref="Z292:Z338" si="110">M292/L292*100</f>
        <v>100.47495361781078</v>
      </c>
      <c r="AA292" s="95">
        <f t="shared" ref="AA292:AA338" si="111">O292/N292*100</f>
        <v>104</v>
      </c>
    </row>
    <row r="293" spans="1:27" s="3" customFormat="1" ht="41.25" customHeight="1">
      <c r="A293" s="38" t="s">
        <v>52</v>
      </c>
      <c r="B293" s="48" t="s">
        <v>53</v>
      </c>
      <c r="C293" s="49" t="s">
        <v>195</v>
      </c>
      <c r="D293" s="38" t="s">
        <v>199</v>
      </c>
      <c r="E293" s="13" t="s">
        <v>272</v>
      </c>
      <c r="F293" s="13"/>
      <c r="G293" s="32">
        <v>67329.45</v>
      </c>
      <c r="H293" s="32">
        <v>62420.950000000004</v>
      </c>
      <c r="I293" s="32">
        <v>60204.35</v>
      </c>
      <c r="J293" s="32">
        <v>63352.68</v>
      </c>
      <c r="K293" s="32">
        <f t="shared" si="106"/>
        <v>253307.43</v>
      </c>
      <c r="L293" s="60">
        <f>'2022'!M293</f>
        <v>71.708559999999991</v>
      </c>
      <c r="M293" s="60">
        <f>('2022'!L293+'2022'!M293)/2*1.04*2-L293</f>
        <v>72.049142400000008</v>
      </c>
      <c r="N293" s="60">
        <f>'2022'!O293</f>
        <v>33.6128</v>
      </c>
      <c r="O293" s="60">
        <f t="shared" si="97"/>
        <v>34.957312000000002</v>
      </c>
      <c r="P293" s="33">
        <f>G293*(L293-N293)</f>
        <v>2564966.5681319991</v>
      </c>
      <c r="Q293" s="33">
        <f t="shared" si="109"/>
        <v>2377973.5301719997</v>
      </c>
      <c r="R293" s="33">
        <f t="shared" si="109"/>
        <v>2233089.5395422406</v>
      </c>
      <c r="S293" s="33">
        <f>(M293-O293)*J293</f>
        <v>2349866.8619454722</v>
      </c>
      <c r="T293" s="33">
        <f t="shared" si="107"/>
        <v>9525896.4997917116</v>
      </c>
      <c r="U293" s="52"/>
      <c r="V293" s="52"/>
      <c r="W293" s="52"/>
      <c r="X293" s="95">
        <f>L293/'2022'!M293*100</f>
        <v>100</v>
      </c>
      <c r="Y293" s="95">
        <f>N293/'2022'!O293*100</f>
        <v>100</v>
      </c>
      <c r="Z293" s="95">
        <f t="shared" si="110"/>
        <v>100.47495361781078</v>
      </c>
      <c r="AA293" s="95">
        <f t="shared" si="111"/>
        <v>104</v>
      </c>
    </row>
    <row r="294" spans="1:27" s="3" customFormat="1" ht="41.25" customHeight="1">
      <c r="A294" s="38" t="s">
        <v>210</v>
      </c>
      <c r="B294" s="48" t="s">
        <v>211</v>
      </c>
      <c r="C294" s="49" t="s">
        <v>195</v>
      </c>
      <c r="D294" s="38" t="s">
        <v>209</v>
      </c>
      <c r="E294" s="13" t="s">
        <v>272</v>
      </c>
      <c r="F294" s="13"/>
      <c r="G294" s="32">
        <v>5788.7800000000007</v>
      </c>
      <c r="H294" s="32">
        <v>5444.6360000000004</v>
      </c>
      <c r="I294" s="32">
        <v>5912.4709999999995</v>
      </c>
      <c r="J294" s="32">
        <v>5636.9250000000002</v>
      </c>
      <c r="K294" s="32">
        <f t="shared" si="106"/>
        <v>22782.812000000002</v>
      </c>
      <c r="L294" s="60">
        <f>'2022'!M294</f>
        <v>205.62069</v>
      </c>
      <c r="M294" s="60">
        <f>('2022'!L294+'2022'!M294)/2*1.04*2-L294</f>
        <v>213.32322760000002</v>
      </c>
      <c r="N294" s="60">
        <f>'2022'!O294</f>
        <v>29.317600000000002</v>
      </c>
      <c r="O294" s="60">
        <f t="shared" si="97"/>
        <v>30.490304000000002</v>
      </c>
      <c r="P294" s="33">
        <f>G294*(L294-N294)</f>
        <v>1020579.8013302</v>
      </c>
      <c r="Q294" s="33">
        <f t="shared" si="109"/>
        <v>959906.15072524</v>
      </c>
      <c r="R294" s="33">
        <f t="shared" si="109"/>
        <v>1080994.3586302155</v>
      </c>
      <c r="S294" s="33">
        <f>(M294-O294)*J294</f>
        <v>1030615.4778639302</v>
      </c>
      <c r="T294" s="33">
        <f t="shared" si="107"/>
        <v>4092095.7885495857</v>
      </c>
      <c r="U294" s="52"/>
      <c r="V294" s="52"/>
      <c r="W294" s="52"/>
      <c r="X294" s="95">
        <f>L294/'2022'!M294*100</f>
        <v>100</v>
      </c>
      <c r="Y294" s="95">
        <f>N294/'2022'!O294*100</f>
        <v>100</v>
      </c>
      <c r="Z294" s="95">
        <f t="shared" si="110"/>
        <v>103.74599346009394</v>
      </c>
      <c r="AA294" s="95">
        <f t="shared" si="111"/>
        <v>104</v>
      </c>
    </row>
    <row r="295" spans="1:27" s="3" customFormat="1" ht="15" customHeight="1">
      <c r="A295" s="38"/>
      <c r="B295" s="48"/>
      <c r="C295" s="49"/>
      <c r="D295" s="38"/>
      <c r="E295" s="13"/>
      <c r="F295" s="13"/>
      <c r="G295" s="32"/>
      <c r="H295" s="32"/>
      <c r="I295" s="32"/>
      <c r="J295" s="32"/>
      <c r="K295" s="32"/>
      <c r="L295" s="60"/>
      <c r="M295" s="60"/>
      <c r="N295" s="60"/>
      <c r="O295" s="60"/>
      <c r="P295" s="33"/>
      <c r="Q295" s="33"/>
      <c r="R295" s="33"/>
      <c r="S295" s="33"/>
      <c r="T295" s="33"/>
      <c r="U295" s="52"/>
      <c r="V295" s="52"/>
      <c r="W295" s="52"/>
      <c r="X295" s="95" t="e">
        <f>L295/'2022'!M295*100</f>
        <v>#DIV/0!</v>
      </c>
      <c r="Y295" s="95" t="e">
        <f>N295/'2022'!O295*100</f>
        <v>#DIV/0!</v>
      </c>
      <c r="Z295" s="95" t="e">
        <f t="shared" si="110"/>
        <v>#DIV/0!</v>
      </c>
      <c r="AA295" s="95" t="e">
        <f t="shared" si="111"/>
        <v>#DIV/0!</v>
      </c>
    </row>
    <row r="296" spans="1:27" s="3" customFormat="1" ht="41.25" customHeight="1">
      <c r="A296" s="38" t="s">
        <v>219</v>
      </c>
      <c r="B296" s="48" t="s">
        <v>220</v>
      </c>
      <c r="C296" s="49" t="s">
        <v>217</v>
      </c>
      <c r="D296" s="38" t="s">
        <v>218</v>
      </c>
      <c r="E296" s="13" t="s">
        <v>272</v>
      </c>
      <c r="F296" s="13" t="s">
        <v>296</v>
      </c>
      <c r="G296" s="32">
        <v>1251.556</v>
      </c>
      <c r="H296" s="32">
        <v>1315.431</v>
      </c>
      <c r="I296" s="32">
        <v>2093.4929999999999</v>
      </c>
      <c r="J296" s="32">
        <v>1251.556</v>
      </c>
      <c r="K296" s="32">
        <f t="shared" si="106"/>
        <v>5912.0360000000001</v>
      </c>
      <c r="L296" s="60">
        <f>'2022'!M296</f>
        <v>205.29</v>
      </c>
      <c r="M296" s="60">
        <f>('2022'!L296+'2022'!M296)/2*1.04*2-L296</f>
        <v>206.26920000000004</v>
      </c>
      <c r="N296" s="60">
        <f>'2022'!O296</f>
        <v>102.09</v>
      </c>
      <c r="O296" s="60">
        <f t="shared" si="97"/>
        <v>106.17360000000001</v>
      </c>
      <c r="P296" s="33">
        <f t="shared" ref="P296:P303" si="112">G296*(L296-N296)</f>
        <v>129160.57919999999</v>
      </c>
      <c r="Q296" s="33">
        <f t="shared" ref="Q296:R303" si="113">(L296-N296)*H296</f>
        <v>135752.4792</v>
      </c>
      <c r="R296" s="33">
        <f t="shared" si="113"/>
        <v>209549.43793080005</v>
      </c>
      <c r="S296" s="33">
        <f t="shared" ref="S296:S303" si="114">(M296-O296)*J296</f>
        <v>125275.24875360004</v>
      </c>
      <c r="T296" s="33">
        <f t="shared" si="107"/>
        <v>599737.74508440006</v>
      </c>
      <c r="U296" s="52"/>
      <c r="V296" s="52"/>
      <c r="W296" s="52"/>
      <c r="X296" s="95">
        <f>L296/'2022'!M296*100</f>
        <v>100</v>
      </c>
      <c r="Y296" s="95">
        <f>N296/'2022'!O296*100</f>
        <v>100</v>
      </c>
      <c r="Z296" s="95">
        <f t="shared" si="110"/>
        <v>100.4769837790443</v>
      </c>
      <c r="AA296" s="95">
        <f t="shared" si="111"/>
        <v>104</v>
      </c>
    </row>
    <row r="297" spans="1:27" s="3" customFormat="1" ht="41.25" customHeight="1">
      <c r="A297" s="38" t="s">
        <v>219</v>
      </c>
      <c r="B297" s="48" t="s">
        <v>220</v>
      </c>
      <c r="C297" s="49" t="s">
        <v>217</v>
      </c>
      <c r="D297" s="38" t="s">
        <v>221</v>
      </c>
      <c r="E297" s="13" t="s">
        <v>272</v>
      </c>
      <c r="F297" s="13" t="s">
        <v>297</v>
      </c>
      <c r="G297" s="32">
        <v>3141.8799999999997</v>
      </c>
      <c r="H297" s="32">
        <v>3561.7330000000002</v>
      </c>
      <c r="I297" s="32">
        <v>3408.1610000000001</v>
      </c>
      <c r="J297" s="32">
        <v>3141.88</v>
      </c>
      <c r="K297" s="32">
        <f t="shared" si="106"/>
        <v>13253.653999999999</v>
      </c>
      <c r="L297" s="60">
        <f>'2022'!M297</f>
        <v>236.49</v>
      </c>
      <c r="M297" s="60">
        <f>('2022'!L297+'2022'!M297)/2*1.04*2-L297</f>
        <v>237.6148</v>
      </c>
      <c r="N297" s="60">
        <f>'2022'!O297</f>
        <v>166.47</v>
      </c>
      <c r="O297" s="60">
        <f t="shared" si="97"/>
        <v>173.12880000000001</v>
      </c>
      <c r="P297" s="33">
        <f t="shared" si="112"/>
        <v>219994.4376</v>
      </c>
      <c r="Q297" s="33">
        <f t="shared" si="113"/>
        <v>249392.54466000004</v>
      </c>
      <c r="R297" s="33">
        <f t="shared" si="113"/>
        <v>219778.67024599997</v>
      </c>
      <c r="S297" s="33">
        <f t="shared" si="114"/>
        <v>202607.27367999998</v>
      </c>
      <c r="T297" s="33">
        <f t="shared" si="107"/>
        <v>891772.926186</v>
      </c>
      <c r="U297" s="52"/>
      <c r="V297" s="52"/>
      <c r="W297" s="52"/>
      <c r="X297" s="95">
        <f>L297/'2022'!M297*100</f>
        <v>100</v>
      </c>
      <c r="Y297" s="95">
        <f>N297/'2022'!O297*100</f>
        <v>100</v>
      </c>
      <c r="Z297" s="95">
        <f t="shared" si="110"/>
        <v>100.4756226478921</v>
      </c>
      <c r="AA297" s="95">
        <f t="shared" si="111"/>
        <v>104</v>
      </c>
    </row>
    <row r="298" spans="1:27" s="3" customFormat="1" ht="41.25" customHeight="1">
      <c r="A298" s="38" t="s">
        <v>219</v>
      </c>
      <c r="B298" s="48" t="s">
        <v>220</v>
      </c>
      <c r="C298" s="49" t="s">
        <v>217</v>
      </c>
      <c r="D298" s="38" t="s">
        <v>222</v>
      </c>
      <c r="E298" s="13" t="s">
        <v>272</v>
      </c>
      <c r="F298" s="13" t="s">
        <v>297</v>
      </c>
      <c r="G298" s="32">
        <v>17654.136000000002</v>
      </c>
      <c r="H298" s="32">
        <v>16940.304</v>
      </c>
      <c r="I298" s="32">
        <v>17360.91</v>
      </c>
      <c r="J298" s="32">
        <v>17654.135999999999</v>
      </c>
      <c r="K298" s="32">
        <f t="shared" si="106"/>
        <v>69609.486000000004</v>
      </c>
      <c r="L298" s="60">
        <f>'2022'!M298</f>
        <v>87.56</v>
      </c>
      <c r="M298" s="60">
        <f>('2022'!L298+'2022'!M298)/2*1.04*2-L298</f>
        <v>87.97120000000001</v>
      </c>
      <c r="N298" s="60">
        <f>'2022'!O298</f>
        <v>72.900000000000006</v>
      </c>
      <c r="O298" s="60">
        <f t="shared" si="97"/>
        <v>75.816000000000003</v>
      </c>
      <c r="P298" s="33">
        <f t="shared" si="112"/>
        <v>258809.63375999997</v>
      </c>
      <c r="Q298" s="33">
        <f t="shared" si="113"/>
        <v>248344.85663999995</v>
      </c>
      <c r="R298" s="33">
        <f t="shared" si="113"/>
        <v>211025.33323200012</v>
      </c>
      <c r="S298" s="33">
        <f t="shared" si="114"/>
        <v>214589.55390720011</v>
      </c>
      <c r="T298" s="33">
        <f t="shared" si="107"/>
        <v>932769.37753920013</v>
      </c>
      <c r="U298" s="52"/>
      <c r="V298" s="52"/>
      <c r="W298" s="52"/>
      <c r="X298" s="95">
        <f>L298/'2022'!M298*100</f>
        <v>100</v>
      </c>
      <c r="Y298" s="95">
        <f>N298/'2022'!O298*100</f>
        <v>100</v>
      </c>
      <c r="Z298" s="95">
        <f t="shared" si="110"/>
        <v>100.46962083142989</v>
      </c>
      <c r="AA298" s="95">
        <f t="shared" si="111"/>
        <v>104</v>
      </c>
    </row>
    <row r="299" spans="1:27" s="3" customFormat="1" ht="41.25" customHeight="1">
      <c r="A299" s="38" t="s">
        <v>224</v>
      </c>
      <c r="B299" s="48" t="s">
        <v>225</v>
      </c>
      <c r="C299" s="49" t="s">
        <v>217</v>
      </c>
      <c r="D299" s="38" t="s">
        <v>223</v>
      </c>
      <c r="E299" s="13" t="s">
        <v>272</v>
      </c>
      <c r="F299" s="13"/>
      <c r="G299" s="32">
        <v>18042.21</v>
      </c>
      <c r="H299" s="32">
        <v>18093.43</v>
      </c>
      <c r="I299" s="32">
        <v>18244.87</v>
      </c>
      <c r="J299" s="32">
        <v>17785.759999999998</v>
      </c>
      <c r="K299" s="32">
        <f t="shared" si="106"/>
        <v>72166.26999999999</v>
      </c>
      <c r="L299" s="60">
        <f>'2022'!M299</f>
        <v>111.71</v>
      </c>
      <c r="M299" s="60">
        <f>('2022'!L299+'2022'!M299)/2*1.04*2-L299</f>
        <v>117.09000000000002</v>
      </c>
      <c r="N299" s="60">
        <f>'2022'!O299</f>
        <v>83.2</v>
      </c>
      <c r="O299" s="60">
        <f t="shared" si="97"/>
        <v>86.528000000000006</v>
      </c>
      <c r="P299" s="33">
        <f t="shared" si="112"/>
        <v>514383.40709999984</v>
      </c>
      <c r="Q299" s="33">
        <f t="shared" si="113"/>
        <v>515843.68929999985</v>
      </c>
      <c r="R299" s="33">
        <f t="shared" si="113"/>
        <v>557599.71694000019</v>
      </c>
      <c r="S299" s="33">
        <f t="shared" si="114"/>
        <v>543568.39712000021</v>
      </c>
      <c r="T299" s="33">
        <f t="shared" si="107"/>
        <v>2131395.2104600002</v>
      </c>
      <c r="U299" s="52"/>
      <c r="V299" s="52"/>
      <c r="W299" s="52"/>
      <c r="X299" s="95">
        <f>L299/'2022'!M299*100</f>
        <v>100</v>
      </c>
      <c r="Y299" s="95">
        <f>N299/'2022'!O299*100</f>
        <v>100</v>
      </c>
      <c r="Z299" s="95">
        <f t="shared" si="110"/>
        <v>104.81604153612034</v>
      </c>
      <c r="AA299" s="95">
        <f t="shared" si="111"/>
        <v>104</v>
      </c>
    </row>
    <row r="300" spans="1:27" s="3" customFormat="1" ht="41.25" customHeight="1">
      <c r="A300" s="38" t="s">
        <v>224</v>
      </c>
      <c r="B300" s="48" t="s">
        <v>225</v>
      </c>
      <c r="C300" s="49" t="s">
        <v>217</v>
      </c>
      <c r="D300" s="38" t="s">
        <v>226</v>
      </c>
      <c r="E300" s="13" t="s">
        <v>272</v>
      </c>
      <c r="F300" s="13"/>
      <c r="G300" s="32">
        <v>5357.9</v>
      </c>
      <c r="H300" s="32">
        <v>6010.7800000000007</v>
      </c>
      <c r="I300" s="32">
        <v>5699.38</v>
      </c>
      <c r="J300" s="32">
        <v>6246.24</v>
      </c>
      <c r="K300" s="32">
        <f t="shared" si="106"/>
        <v>23314.300000000003</v>
      </c>
      <c r="L300" s="60">
        <f>'2022'!M300</f>
        <v>155.26</v>
      </c>
      <c r="M300" s="60">
        <f>('2022'!L300+'2022'!M300)/2*1.04*2-L300</f>
        <v>165.21600000000001</v>
      </c>
      <c r="N300" s="60">
        <f>'2022'!O300</f>
        <v>124.21</v>
      </c>
      <c r="O300" s="60">
        <f t="shared" si="97"/>
        <v>129.17840000000001</v>
      </c>
      <c r="P300" s="33">
        <f t="shared" si="112"/>
        <v>166362.79499999998</v>
      </c>
      <c r="Q300" s="33">
        <f t="shared" si="113"/>
        <v>186634.71900000001</v>
      </c>
      <c r="R300" s="33">
        <f t="shared" si="113"/>
        <v>205391.976688</v>
      </c>
      <c r="S300" s="33">
        <f t="shared" si="114"/>
        <v>225099.49862399997</v>
      </c>
      <c r="T300" s="33">
        <f t="shared" si="107"/>
        <v>783488.98931199999</v>
      </c>
      <c r="U300" s="52"/>
      <c r="V300" s="52"/>
      <c r="W300" s="52"/>
      <c r="X300" s="95">
        <f>L300/'2022'!M300*100</f>
        <v>100</v>
      </c>
      <c r="Y300" s="95">
        <f>N300/'2022'!O300*100</f>
        <v>100</v>
      </c>
      <c r="Z300" s="95">
        <f t="shared" si="110"/>
        <v>106.41246940615743</v>
      </c>
      <c r="AA300" s="95">
        <f t="shared" si="111"/>
        <v>104</v>
      </c>
    </row>
    <row r="301" spans="1:27" s="3" customFormat="1" ht="41.25" customHeight="1">
      <c r="A301" s="38" t="s">
        <v>228</v>
      </c>
      <c r="B301" s="48" t="s">
        <v>229</v>
      </c>
      <c r="C301" s="49" t="s">
        <v>217</v>
      </c>
      <c r="D301" s="38" t="s">
        <v>227</v>
      </c>
      <c r="E301" s="13" t="s">
        <v>272</v>
      </c>
      <c r="F301" s="13"/>
      <c r="G301" s="32">
        <v>3196.1230000000005</v>
      </c>
      <c r="H301" s="32">
        <v>3025.404</v>
      </c>
      <c r="I301" s="32">
        <v>2899.3780000000002</v>
      </c>
      <c r="J301" s="32">
        <v>2940.5509999999999</v>
      </c>
      <c r="K301" s="32">
        <f t="shared" si="106"/>
        <v>12061.456</v>
      </c>
      <c r="L301" s="60">
        <f>'2022'!M301</f>
        <v>256.51</v>
      </c>
      <c r="M301" s="60">
        <f>('2022'!L301+'2022'!M301)/2*1.04*2-L301</f>
        <v>277.0308</v>
      </c>
      <c r="N301" s="60">
        <f>'2022'!O301</f>
        <v>168.64</v>
      </c>
      <c r="O301" s="60">
        <v>175.38</v>
      </c>
      <c r="P301" s="33">
        <f t="shared" si="112"/>
        <v>280843.32801000006</v>
      </c>
      <c r="Q301" s="33">
        <f t="shared" si="113"/>
        <v>265842.24948</v>
      </c>
      <c r="R301" s="33">
        <f t="shared" si="113"/>
        <v>294724.09320240002</v>
      </c>
      <c r="S301" s="33">
        <f t="shared" si="114"/>
        <v>298909.36159079999</v>
      </c>
      <c r="T301" s="33">
        <f t="shared" si="107"/>
        <v>1140319.0322832</v>
      </c>
      <c r="U301" s="52"/>
      <c r="V301" s="52"/>
      <c r="W301" s="52"/>
      <c r="X301" s="95">
        <f>L301/'2022'!M301*100</f>
        <v>100</v>
      </c>
      <c r="Y301" s="95">
        <f>N301/'2022'!O301*100</f>
        <v>100</v>
      </c>
      <c r="Z301" s="95">
        <f t="shared" si="110"/>
        <v>108</v>
      </c>
      <c r="AA301" s="95">
        <f t="shared" si="111"/>
        <v>103.99667931688805</v>
      </c>
    </row>
    <row r="302" spans="1:27" s="3" customFormat="1" ht="41.25" customHeight="1">
      <c r="A302" s="38" t="s">
        <v>230</v>
      </c>
      <c r="B302" s="48" t="s">
        <v>231</v>
      </c>
      <c r="C302" s="49" t="s">
        <v>217</v>
      </c>
      <c r="D302" s="38" t="s">
        <v>31</v>
      </c>
      <c r="E302" s="13" t="s">
        <v>272</v>
      </c>
      <c r="F302" s="13"/>
      <c r="G302" s="32">
        <v>401.25800000000004</v>
      </c>
      <c r="H302" s="32">
        <v>369.53300000000002</v>
      </c>
      <c r="I302" s="32">
        <v>318.74</v>
      </c>
      <c r="J302" s="32">
        <v>409.9</v>
      </c>
      <c r="K302" s="32">
        <f t="shared" si="106"/>
        <v>1499.431</v>
      </c>
      <c r="L302" s="60">
        <f>'2022'!M302</f>
        <v>52.38</v>
      </c>
      <c r="M302" s="60">
        <f>('2022'!L302+'2022'!M302)/2*1.04*2-L302</f>
        <v>52.628800000000005</v>
      </c>
      <c r="N302" s="60">
        <f>'2022'!O302</f>
        <v>48.57</v>
      </c>
      <c r="O302" s="60">
        <f t="shared" si="97"/>
        <v>50.512799999999999</v>
      </c>
      <c r="P302" s="33">
        <f t="shared" si="112"/>
        <v>1528.7929800000011</v>
      </c>
      <c r="Q302" s="33">
        <f t="shared" si="113"/>
        <v>1407.920730000001</v>
      </c>
      <c r="R302" s="33">
        <f t="shared" si="113"/>
        <v>674.45384000000217</v>
      </c>
      <c r="S302" s="33">
        <f t="shared" si="114"/>
        <v>867.3484000000027</v>
      </c>
      <c r="T302" s="33">
        <f t="shared" si="107"/>
        <v>4478.5159500000063</v>
      </c>
      <c r="U302" s="52"/>
      <c r="V302" s="52"/>
      <c r="W302" s="52"/>
      <c r="X302" s="95">
        <f>L302/'2022'!M302*100</f>
        <v>100</v>
      </c>
      <c r="Y302" s="95">
        <f>N302/'2022'!O302*100</f>
        <v>100</v>
      </c>
      <c r="Z302" s="95">
        <f t="shared" si="110"/>
        <v>100.47499045437189</v>
      </c>
      <c r="AA302" s="95">
        <f t="shared" si="111"/>
        <v>104</v>
      </c>
    </row>
    <row r="303" spans="1:27" s="3" customFormat="1" ht="41.25" customHeight="1">
      <c r="A303" s="38" t="s">
        <v>268</v>
      </c>
      <c r="B303" s="48" t="s">
        <v>269</v>
      </c>
      <c r="C303" s="49" t="s">
        <v>217</v>
      </c>
      <c r="D303" s="38" t="s">
        <v>267</v>
      </c>
      <c r="E303" s="13" t="s">
        <v>272</v>
      </c>
      <c r="F303" s="13"/>
      <c r="G303" s="32">
        <v>8714.4499999999989</v>
      </c>
      <c r="H303" s="32">
        <v>7547.76</v>
      </c>
      <c r="I303" s="32">
        <v>8829.6</v>
      </c>
      <c r="J303" s="32">
        <v>7694</v>
      </c>
      <c r="K303" s="32">
        <f t="shared" si="106"/>
        <v>32785.81</v>
      </c>
      <c r="L303" s="60">
        <f>'2022'!M303</f>
        <v>163.83000000000001</v>
      </c>
      <c r="M303" s="60">
        <f>('2022'!L303+'2022'!M303)/2*1.04*2-L303</f>
        <v>169.35479999999998</v>
      </c>
      <c r="N303" s="60">
        <f>'2022'!O303</f>
        <v>102.96</v>
      </c>
      <c r="O303" s="60">
        <f t="shared" si="97"/>
        <v>107.0784</v>
      </c>
      <c r="P303" s="33">
        <f t="shared" si="112"/>
        <v>530448.57150000008</v>
      </c>
      <c r="Q303" s="33">
        <f t="shared" si="113"/>
        <v>459432.15120000014</v>
      </c>
      <c r="R303" s="33">
        <f t="shared" si="113"/>
        <v>549875.70143999986</v>
      </c>
      <c r="S303" s="33">
        <f t="shared" si="114"/>
        <v>479154.62159999984</v>
      </c>
      <c r="T303" s="33">
        <f t="shared" si="107"/>
        <v>2018911.04574</v>
      </c>
      <c r="U303" s="52"/>
      <c r="V303" s="52"/>
      <c r="W303" s="52"/>
      <c r="X303" s="95">
        <f>L303/'2022'!M303*100</f>
        <v>100</v>
      </c>
      <c r="Y303" s="95">
        <f>N303/'2022'!O303*100</f>
        <v>100</v>
      </c>
      <c r="Z303" s="95">
        <f t="shared" si="110"/>
        <v>103.3722761399011</v>
      </c>
      <c r="AA303" s="95">
        <f t="shared" si="111"/>
        <v>104</v>
      </c>
    </row>
    <row r="304" spans="1:27" s="3" customFormat="1" ht="15" customHeight="1">
      <c r="A304" s="38"/>
      <c r="B304" s="48"/>
      <c r="C304" s="49"/>
      <c r="D304" s="38"/>
      <c r="E304" s="13"/>
      <c r="F304" s="13"/>
      <c r="G304" s="32"/>
      <c r="H304" s="32"/>
      <c r="I304" s="32"/>
      <c r="J304" s="32"/>
      <c r="K304" s="32"/>
      <c r="L304" s="60"/>
      <c r="M304" s="60"/>
      <c r="N304" s="60"/>
      <c r="O304" s="60"/>
      <c r="P304" s="33"/>
      <c r="Q304" s="33"/>
      <c r="R304" s="33"/>
      <c r="S304" s="33"/>
      <c r="T304" s="33"/>
      <c r="U304" s="52"/>
      <c r="V304" s="52"/>
      <c r="W304" s="52"/>
      <c r="X304" s="95" t="e">
        <f>L304/'2022'!M304*100</f>
        <v>#DIV/0!</v>
      </c>
      <c r="Y304" s="95" t="e">
        <f>N304/'2022'!O304*100</f>
        <v>#DIV/0!</v>
      </c>
      <c r="Z304" s="95" t="e">
        <f t="shared" si="110"/>
        <v>#DIV/0!</v>
      </c>
      <c r="AA304" s="95" t="e">
        <f t="shared" si="111"/>
        <v>#DIV/0!</v>
      </c>
    </row>
    <row r="305" spans="1:27" s="88" customFormat="1" ht="51.75" customHeight="1">
      <c r="A305" s="78">
        <v>2904025965</v>
      </c>
      <c r="B305" s="79" t="s">
        <v>426</v>
      </c>
      <c r="C305" s="49" t="str">
        <f>'2022'!C305</f>
        <v>Краснобоский муниципальный район Архангельской обалсти</v>
      </c>
      <c r="D305" s="80" t="s">
        <v>427</v>
      </c>
      <c r="E305" s="81" t="s">
        <v>272</v>
      </c>
      <c r="F305" s="81"/>
      <c r="G305" s="83">
        <v>6296.8675199999443</v>
      </c>
      <c r="H305" s="83">
        <v>6296.8675199999398</v>
      </c>
      <c r="I305" s="83">
        <v>6296.8675199999443</v>
      </c>
      <c r="J305" s="83">
        <v>6296.8675199999443</v>
      </c>
      <c r="K305" s="32">
        <f t="shared" si="106"/>
        <v>25187.470079999774</v>
      </c>
      <c r="L305" s="85">
        <f>'2022'!M305</f>
        <v>76.732039999999984</v>
      </c>
      <c r="M305" s="85">
        <f>('2022'!L305+'2022'!M305)/2*1.04*2-L305</f>
        <v>77.096481600000004</v>
      </c>
      <c r="N305" s="85">
        <f>'2022'!O305</f>
        <v>74.027200000000008</v>
      </c>
      <c r="O305" s="85">
        <f t="shared" si="97"/>
        <v>76.988288000000011</v>
      </c>
      <c r="P305" s="86">
        <f>G305*(L305-N305)</f>
        <v>17032.019142796496</v>
      </c>
      <c r="Q305" s="86">
        <f>(L305-N305)*H305</f>
        <v>17032.019142796486</v>
      </c>
      <c r="R305" s="86">
        <f>(M305-O305)*I305</f>
        <v>681.28076571182055</v>
      </c>
      <c r="S305" s="86">
        <f>(M305-O305)*J305</f>
        <v>681.28076571182055</v>
      </c>
      <c r="T305" s="86">
        <f t="shared" si="107"/>
        <v>35426.599817016613</v>
      </c>
      <c r="U305" s="87"/>
      <c r="V305" s="87"/>
      <c r="W305" s="87"/>
      <c r="X305" s="95">
        <f>L305/'2022'!M305*100</f>
        <v>100</v>
      </c>
      <c r="Y305" s="95">
        <f>N305/'2022'!O305*100</f>
        <v>100</v>
      </c>
      <c r="Z305" s="95">
        <f t="shared" si="110"/>
        <v>100.47495361781078</v>
      </c>
      <c r="AA305" s="95">
        <f t="shared" si="111"/>
        <v>104</v>
      </c>
    </row>
    <row r="306" spans="1:27" s="3" customFormat="1" ht="15" customHeight="1">
      <c r="A306" s="38"/>
      <c r="B306" s="48"/>
      <c r="C306" s="49"/>
      <c r="D306" s="38"/>
      <c r="E306" s="13"/>
      <c r="F306" s="13"/>
      <c r="G306" s="32"/>
      <c r="H306" s="32"/>
      <c r="I306" s="32"/>
      <c r="J306" s="32"/>
      <c r="K306" s="32"/>
      <c r="L306" s="60"/>
      <c r="M306" s="60"/>
      <c r="N306" s="60"/>
      <c r="O306" s="60"/>
      <c r="P306" s="33"/>
      <c r="Q306" s="33"/>
      <c r="R306" s="33"/>
      <c r="S306" s="33"/>
      <c r="T306" s="33"/>
      <c r="U306" s="52"/>
      <c r="V306" s="52"/>
      <c r="W306" s="52"/>
      <c r="X306" s="95" t="e">
        <f>L306/'2022'!M306*100</f>
        <v>#DIV/0!</v>
      </c>
      <c r="Y306" s="95" t="e">
        <f>N306/'2022'!O306*100</f>
        <v>#DIV/0!</v>
      </c>
      <c r="Z306" s="95" t="e">
        <f t="shared" si="110"/>
        <v>#DIV/0!</v>
      </c>
      <c r="AA306" s="95" t="e">
        <f t="shared" si="111"/>
        <v>#DIV/0!</v>
      </c>
    </row>
    <row r="307" spans="1:27" s="3" customFormat="1" ht="63.75" customHeight="1">
      <c r="A307" s="38" t="s">
        <v>237</v>
      </c>
      <c r="B307" s="48" t="s">
        <v>238</v>
      </c>
      <c r="C307" s="49" t="s">
        <v>235</v>
      </c>
      <c r="D307" s="38" t="s">
        <v>236</v>
      </c>
      <c r="E307" s="13" t="s">
        <v>272</v>
      </c>
      <c r="F307" s="13"/>
      <c r="G307" s="32">
        <v>2521.14</v>
      </c>
      <c r="H307" s="32">
        <v>2471.29</v>
      </c>
      <c r="I307" s="32">
        <v>2479.4699999999998</v>
      </c>
      <c r="J307" s="32">
        <v>2679.74</v>
      </c>
      <c r="K307" s="32">
        <f t="shared" si="106"/>
        <v>10151.64</v>
      </c>
      <c r="L307" s="60">
        <f>'2022'!M307</f>
        <v>64.36</v>
      </c>
      <c r="M307" s="60">
        <f>('2022'!L307+'2022'!M307)/2*1.04*2-L307</f>
        <v>66.534399999999991</v>
      </c>
      <c r="N307" s="60">
        <f>'2022'!O307</f>
        <v>43.16</v>
      </c>
      <c r="O307" s="60">
        <f t="shared" si="97"/>
        <v>44.886399999999995</v>
      </c>
      <c r="P307" s="33">
        <f>G307*(L307-N307)</f>
        <v>53448.168000000005</v>
      </c>
      <c r="Q307" s="33">
        <f>(L307-N307)*H307</f>
        <v>52391.348000000005</v>
      </c>
      <c r="R307" s="33">
        <f>(M307-O307)*I307</f>
        <v>53675.566559999985</v>
      </c>
      <c r="S307" s="33">
        <f>(M307-O307)*J307</f>
        <v>58011.011519999985</v>
      </c>
      <c r="T307" s="33">
        <f t="shared" si="107"/>
        <v>217526.09407999995</v>
      </c>
      <c r="U307" s="52"/>
      <c r="V307" s="52"/>
      <c r="W307" s="52"/>
      <c r="X307" s="95">
        <f>L307/'2022'!M307*100</f>
        <v>100</v>
      </c>
      <c r="Y307" s="95">
        <f>N307/'2022'!O307*100</f>
        <v>100</v>
      </c>
      <c r="Z307" s="95">
        <f t="shared" si="110"/>
        <v>103.37849596022373</v>
      </c>
      <c r="AA307" s="95">
        <f t="shared" si="111"/>
        <v>104</v>
      </c>
    </row>
    <row r="308" spans="1:27" s="12" customFormat="1" ht="42.75" customHeight="1">
      <c r="A308" s="183" t="s">
        <v>289</v>
      </c>
      <c r="B308" s="183"/>
      <c r="C308" s="183"/>
      <c r="D308" s="183"/>
      <c r="E308" s="183"/>
      <c r="F308" s="184"/>
      <c r="G308" s="185">
        <f>SUM(G8:G307)</f>
        <v>17553822.934129361</v>
      </c>
      <c r="H308" s="185">
        <f t="shared" ref="H308:J308" si="115">SUM(H8:H307)</f>
        <v>17036558.805538345</v>
      </c>
      <c r="I308" s="185">
        <f t="shared" si="115"/>
        <v>16843029.935841341</v>
      </c>
      <c r="J308" s="185">
        <f t="shared" si="115"/>
        <v>17702495.149473343</v>
      </c>
      <c r="K308" s="185">
        <f>SUM(K8:K307)</f>
        <v>69135906.824982375</v>
      </c>
      <c r="L308" s="185"/>
      <c r="M308" s="185"/>
      <c r="N308" s="185"/>
      <c r="O308" s="185"/>
      <c r="P308" s="186">
        <f>SUM(P8:P307)</f>
        <v>424142969.60508883</v>
      </c>
      <c r="Q308" s="186">
        <f>SUM(Q8:Q307)</f>
        <v>414617803.51229048</v>
      </c>
      <c r="R308" s="186">
        <f>SUM(R8:R307)</f>
        <v>403894633.80687547</v>
      </c>
      <c r="S308" s="186">
        <f>SUM(S8:S307)</f>
        <v>422751096.12222499</v>
      </c>
      <c r="T308" s="186">
        <f>SUM(T8:T307)</f>
        <v>1665406503.0464799</v>
      </c>
      <c r="U308" s="217">
        <f>'2022'!V308</f>
        <v>139769685.29449037</v>
      </c>
      <c r="V308" s="217">
        <f>S308/3</f>
        <v>140917032.04074165</v>
      </c>
      <c r="W308" s="217">
        <f>T308+U308-V308</f>
        <v>1664259156.3002286</v>
      </c>
      <c r="X308" s="95" t="e">
        <f>L308/'2022'!M308*100</f>
        <v>#DIV/0!</v>
      </c>
      <c r="Y308" s="95" t="e">
        <f>N308/'2022'!O308*100</f>
        <v>#DIV/0!</v>
      </c>
      <c r="Z308" s="95" t="e">
        <f t="shared" si="110"/>
        <v>#DIV/0!</v>
      </c>
      <c r="AA308" s="95" t="e">
        <f t="shared" si="111"/>
        <v>#DIV/0!</v>
      </c>
    </row>
    <row r="309" spans="1:27" ht="6.75" customHeight="1">
      <c r="A309" s="27"/>
      <c r="B309" s="28"/>
      <c r="C309" s="28"/>
      <c r="D309" s="27"/>
      <c r="E309" s="27"/>
      <c r="F309" s="27"/>
      <c r="G309" s="32"/>
      <c r="H309" s="32"/>
      <c r="I309" s="32"/>
      <c r="J309" s="32"/>
      <c r="K309" s="39"/>
      <c r="L309" s="60"/>
      <c r="M309" s="60"/>
      <c r="N309" s="60"/>
      <c r="O309" s="60"/>
      <c r="P309" s="33"/>
      <c r="Q309" s="33"/>
      <c r="R309" s="33"/>
      <c r="S309" s="33"/>
      <c r="T309" s="33"/>
      <c r="U309" s="40"/>
      <c r="V309" s="40"/>
      <c r="W309" s="40"/>
      <c r="X309" s="95" t="e">
        <f>L309/'2022'!M309*100</f>
        <v>#DIV/0!</v>
      </c>
      <c r="Y309" s="95" t="e">
        <f>N309/'2022'!O309*100</f>
        <v>#DIV/0!</v>
      </c>
      <c r="Z309" s="95" t="e">
        <f t="shared" si="110"/>
        <v>#DIV/0!</v>
      </c>
      <c r="AA309" s="95" t="e">
        <f t="shared" si="111"/>
        <v>#DIV/0!</v>
      </c>
    </row>
    <row r="310" spans="1:27" ht="39.75" customHeight="1">
      <c r="A310" s="187" t="s">
        <v>380</v>
      </c>
      <c r="B310" s="188"/>
      <c r="C310" s="188"/>
      <c r="D310" s="190"/>
      <c r="E310" s="190"/>
      <c r="F310" s="190"/>
      <c r="G310" s="32"/>
      <c r="H310" s="32"/>
      <c r="I310" s="32"/>
      <c r="J310" s="32"/>
      <c r="K310" s="191"/>
      <c r="L310" s="60"/>
      <c r="M310" s="60"/>
      <c r="N310" s="60"/>
      <c r="O310" s="60"/>
      <c r="P310" s="193"/>
      <c r="Q310" s="193"/>
      <c r="R310" s="193"/>
      <c r="S310" s="193"/>
      <c r="T310" s="193"/>
      <c r="U310" s="193"/>
      <c r="V310" s="193"/>
      <c r="W310" s="194"/>
      <c r="X310" s="95" t="e">
        <f>L310/'2022'!M310*100</f>
        <v>#DIV/0!</v>
      </c>
      <c r="Y310" s="95" t="e">
        <f>N310/'2022'!O310*100</f>
        <v>#DIV/0!</v>
      </c>
      <c r="Z310" s="95" t="e">
        <f t="shared" si="110"/>
        <v>#DIV/0!</v>
      </c>
      <c r="AA310" s="95" t="e">
        <f t="shared" si="111"/>
        <v>#DIV/0!</v>
      </c>
    </row>
    <row r="311" spans="1:27" ht="49.5" customHeight="1">
      <c r="A311" s="48">
        <v>2901070303</v>
      </c>
      <c r="B311" s="48" t="s">
        <v>279</v>
      </c>
      <c r="C311" s="48" t="s">
        <v>94</v>
      </c>
      <c r="D311" s="48" t="s">
        <v>95</v>
      </c>
      <c r="E311" s="26" t="s">
        <v>272</v>
      </c>
      <c r="F311" s="26"/>
      <c r="G311" s="32">
        <v>186.03</v>
      </c>
      <c r="H311" s="32">
        <v>179.82900000000001</v>
      </c>
      <c r="I311" s="32">
        <v>179.82900000000001</v>
      </c>
      <c r="J311" s="32">
        <v>186.03</v>
      </c>
      <c r="K311" s="41">
        <f>G311+H311+I311+J311</f>
        <v>731.71800000000007</v>
      </c>
      <c r="L311" s="60">
        <f>'2022'!M311</f>
        <v>161.21</v>
      </c>
      <c r="M311" s="60">
        <f>('2022'!L311+'2022'!M311)/2*1.04*2-L311</f>
        <v>174.10679999999999</v>
      </c>
      <c r="N311" s="60">
        <f>'2022'!O311</f>
        <v>54.716896000000006</v>
      </c>
      <c r="O311" s="60">
        <f t="shared" si="97"/>
        <v>56.905571840000007</v>
      </c>
      <c r="P311" s="33">
        <f t="shared" ref="P311:P338" si="116">G311*(L311-N311)</f>
        <v>19810.912137120002</v>
      </c>
      <c r="Q311" s="33">
        <f t="shared" ref="Q311:Q338" si="117">(L311-N311)*H311</f>
        <v>19150.548399216001</v>
      </c>
      <c r="R311" s="33">
        <f t="shared" ref="R311:R338" si="118">(M311-O311)*I311</f>
        <v>21076.179658784637</v>
      </c>
      <c r="S311" s="33">
        <f t="shared" ref="S311:S338" si="119">(M311-O311)*J311</f>
        <v>21802.944474604796</v>
      </c>
      <c r="T311" s="33">
        <f t="shared" si="107"/>
        <v>81840.584669725431</v>
      </c>
      <c r="U311" s="34"/>
      <c r="V311" s="34"/>
      <c r="W311" s="43"/>
      <c r="X311" s="95">
        <f>L311/'2022'!M311*100</f>
        <v>100</v>
      </c>
      <c r="Y311" s="95">
        <f>N311/'2022'!O311*100</f>
        <v>100</v>
      </c>
      <c r="Z311" s="95">
        <f t="shared" si="110"/>
        <v>107.99999999999999</v>
      </c>
      <c r="AA311" s="95">
        <f t="shared" si="111"/>
        <v>104</v>
      </c>
    </row>
    <row r="312" spans="1:27" ht="49.5" customHeight="1">
      <c r="A312" s="48">
        <v>7729314745</v>
      </c>
      <c r="B312" s="48" t="s">
        <v>280</v>
      </c>
      <c r="C312" s="48" t="s">
        <v>54</v>
      </c>
      <c r="D312" s="48"/>
      <c r="E312" s="13" t="s">
        <v>270</v>
      </c>
      <c r="F312" s="13"/>
      <c r="G312" s="32">
        <v>892.45800000000008</v>
      </c>
      <c r="H312" s="32">
        <v>760.20400000000006</v>
      </c>
      <c r="I312" s="32">
        <v>824</v>
      </c>
      <c r="J312" s="32">
        <v>824</v>
      </c>
      <c r="K312" s="131">
        <f t="shared" ref="K312:K338" si="120">G312+H312+I312+J312</f>
        <v>3300.6620000000003</v>
      </c>
      <c r="L312" s="60">
        <f>'2022'!M312</f>
        <v>97.429639999999978</v>
      </c>
      <c r="M312" s="60">
        <f>('2022'!L312+'2022'!M312)/2*1.04*2-L312</f>
        <v>97.892385600000011</v>
      </c>
      <c r="N312" s="60">
        <f>'2022'!O312</f>
        <v>36.015200000000007</v>
      </c>
      <c r="O312" s="60">
        <f t="shared" si="97"/>
        <v>37.455808000000012</v>
      </c>
      <c r="P312" s="33">
        <f t="shared" si="116"/>
        <v>54809.808293519978</v>
      </c>
      <c r="Q312" s="33">
        <f t="shared" si="117"/>
        <v>46687.502945759981</v>
      </c>
      <c r="R312" s="33">
        <f t="shared" si="118"/>
        <v>49799.739942400003</v>
      </c>
      <c r="S312" s="33">
        <f t="shared" si="119"/>
        <v>49799.739942400003</v>
      </c>
      <c r="T312" s="33">
        <f t="shared" si="107"/>
        <v>201096.79112407996</v>
      </c>
      <c r="U312" s="38"/>
      <c r="V312" s="38"/>
      <c r="W312" s="45"/>
      <c r="X312" s="95">
        <f>L312/'2022'!M312*100</f>
        <v>100</v>
      </c>
      <c r="Y312" s="95">
        <f>N312/'2022'!O312*100</f>
        <v>100</v>
      </c>
      <c r="Z312" s="95">
        <f t="shared" si="110"/>
        <v>100.4749536178108</v>
      </c>
      <c r="AA312" s="95">
        <f t="shared" si="111"/>
        <v>104</v>
      </c>
    </row>
    <row r="313" spans="1:27" ht="49.5" customHeight="1">
      <c r="A313" s="48">
        <v>7729314745</v>
      </c>
      <c r="B313" s="48" t="s">
        <v>280</v>
      </c>
      <c r="C313" s="48" t="s">
        <v>71</v>
      </c>
      <c r="D313" s="48" t="s">
        <v>72</v>
      </c>
      <c r="E313" s="13" t="s">
        <v>270</v>
      </c>
      <c r="F313" s="13"/>
      <c r="G313" s="32">
        <v>620.18600000000004</v>
      </c>
      <c r="H313" s="32">
        <v>641.28700000000003</v>
      </c>
      <c r="I313" s="32">
        <v>767</v>
      </c>
      <c r="J313" s="32">
        <v>767</v>
      </c>
      <c r="K313" s="131">
        <f t="shared" si="120"/>
        <v>2795.473</v>
      </c>
      <c r="L313" s="60">
        <f>'2022'!M313</f>
        <v>191.77</v>
      </c>
      <c r="M313" s="60">
        <f>('2022'!L313+'2022'!M313)/2*1.04*2-L313</f>
        <v>207.11160000000004</v>
      </c>
      <c r="N313" s="60">
        <f>'2022'!O313</f>
        <v>41.6</v>
      </c>
      <c r="O313" s="60">
        <f t="shared" si="97"/>
        <v>43.264000000000003</v>
      </c>
      <c r="P313" s="33">
        <f t="shared" si="116"/>
        <v>93133.331620000012</v>
      </c>
      <c r="Q313" s="33">
        <f t="shared" si="117"/>
        <v>96302.068790000019</v>
      </c>
      <c r="R313" s="33">
        <f t="shared" si="118"/>
        <v>125671.10920000002</v>
      </c>
      <c r="S313" s="33">
        <f t="shared" si="119"/>
        <v>125671.10920000002</v>
      </c>
      <c r="T313" s="33">
        <f t="shared" si="107"/>
        <v>440777.61881000007</v>
      </c>
      <c r="U313" s="38"/>
      <c r="V313" s="38"/>
      <c r="W313" s="45"/>
      <c r="X313" s="95">
        <f>L313/'2022'!M313*100</f>
        <v>100</v>
      </c>
      <c r="Y313" s="95">
        <f>N313/'2022'!O313*100</f>
        <v>100</v>
      </c>
      <c r="Z313" s="95">
        <f t="shared" si="110"/>
        <v>108</v>
      </c>
      <c r="AA313" s="95">
        <f t="shared" si="111"/>
        <v>104</v>
      </c>
    </row>
    <row r="314" spans="1:27" ht="49.5" customHeight="1">
      <c r="A314" s="48">
        <v>7729314745</v>
      </c>
      <c r="B314" s="48" t="s">
        <v>280</v>
      </c>
      <c r="C314" s="48" t="s">
        <v>85</v>
      </c>
      <c r="D314" s="48" t="s">
        <v>373</v>
      </c>
      <c r="E314" s="13" t="s">
        <v>270</v>
      </c>
      <c r="F314" s="13"/>
      <c r="G314" s="32">
        <v>2123.7429999999999</v>
      </c>
      <c r="H314" s="32">
        <v>2084.5839999999998</v>
      </c>
      <c r="I314" s="32">
        <v>2607</v>
      </c>
      <c r="J314" s="32">
        <v>2607</v>
      </c>
      <c r="K314" s="131">
        <f t="shared" si="120"/>
        <v>9422.3269999999993</v>
      </c>
      <c r="L314" s="60">
        <f>'2022'!M314</f>
        <v>46.339399999999991</v>
      </c>
      <c r="M314" s="60">
        <f>('2022'!L314+'2022'!M314)/2*1.04*2-L314</f>
        <v>50.046551999999998</v>
      </c>
      <c r="N314" s="60">
        <f>'2022'!O314</f>
        <v>26.832000000000001</v>
      </c>
      <c r="O314" s="60">
        <f t="shared" si="97"/>
        <v>27.905280000000001</v>
      </c>
      <c r="P314" s="33">
        <f t="shared" si="116"/>
        <v>41428.704198199979</v>
      </c>
      <c r="Q314" s="33">
        <f t="shared" si="117"/>
        <v>40664.813921599976</v>
      </c>
      <c r="R314" s="33">
        <f t="shared" si="118"/>
        <v>57722.296103999994</v>
      </c>
      <c r="S314" s="33">
        <f t="shared" si="119"/>
        <v>57722.296103999994</v>
      </c>
      <c r="T314" s="33">
        <f t="shared" si="107"/>
        <v>197538.11032779998</v>
      </c>
      <c r="U314" s="38"/>
      <c r="V314" s="38"/>
      <c r="W314" s="45"/>
      <c r="X314" s="95">
        <f>L314/'2022'!M314*100</f>
        <v>100</v>
      </c>
      <c r="Y314" s="95">
        <f>N314/'2022'!O314*100</f>
        <v>100</v>
      </c>
      <c r="Z314" s="95">
        <f t="shared" si="110"/>
        <v>108.00000000000003</v>
      </c>
      <c r="AA314" s="95">
        <f t="shared" si="111"/>
        <v>104</v>
      </c>
    </row>
    <row r="315" spans="1:27" ht="49.5" customHeight="1">
      <c r="A315" s="48">
        <v>7729314745</v>
      </c>
      <c r="B315" s="48" t="s">
        <v>280</v>
      </c>
      <c r="C315" s="48" t="s">
        <v>108</v>
      </c>
      <c r="D315" s="48" t="s">
        <v>331</v>
      </c>
      <c r="E315" s="13" t="s">
        <v>270</v>
      </c>
      <c r="F315" s="13"/>
      <c r="G315" s="32">
        <v>60</v>
      </c>
      <c r="H315" s="32">
        <v>35.733000000000004</v>
      </c>
      <c r="I315" s="32">
        <v>55</v>
      </c>
      <c r="J315" s="32">
        <v>55</v>
      </c>
      <c r="K315" s="131">
        <f t="shared" si="120"/>
        <v>205.733</v>
      </c>
      <c r="L315" s="60">
        <f>'2022'!M315</f>
        <v>491.57513999999992</v>
      </c>
      <c r="M315" s="60">
        <f>('2022'!L315+'2022'!M315)/2*1.04*2-L315</f>
        <v>508.22380559999999</v>
      </c>
      <c r="N315" s="60">
        <f>'2022'!O315</f>
        <v>66.125175999999996</v>
      </c>
      <c r="O315" s="60">
        <f t="shared" si="97"/>
        <v>68.770183039999992</v>
      </c>
      <c r="P315" s="33">
        <f t="shared" si="116"/>
        <v>25526.997839999996</v>
      </c>
      <c r="Q315" s="33">
        <f t="shared" si="117"/>
        <v>15202.603563611998</v>
      </c>
      <c r="R315" s="33">
        <f t="shared" si="118"/>
        <v>24169.949240800001</v>
      </c>
      <c r="S315" s="33">
        <f t="shared" si="119"/>
        <v>24169.949240800001</v>
      </c>
      <c r="T315" s="33">
        <f t="shared" si="107"/>
        <v>89069.49988521199</v>
      </c>
      <c r="U315" s="38"/>
      <c r="V315" s="38"/>
      <c r="W315" s="45"/>
      <c r="X315" s="95">
        <f>L315/'2022'!M315*100</f>
        <v>100</v>
      </c>
      <c r="Y315" s="95">
        <f>N315/'2022'!O315*100</f>
        <v>100</v>
      </c>
      <c r="Z315" s="95">
        <f t="shared" si="110"/>
        <v>103.38679974744045</v>
      </c>
      <c r="AA315" s="95">
        <f t="shared" si="111"/>
        <v>104</v>
      </c>
    </row>
    <row r="316" spans="1:27" ht="49.5" customHeight="1">
      <c r="A316" s="48">
        <v>7729314745</v>
      </c>
      <c r="B316" s="48" t="s">
        <v>280</v>
      </c>
      <c r="C316" s="48" t="s">
        <v>317</v>
      </c>
      <c r="D316" s="48" t="s">
        <v>281</v>
      </c>
      <c r="E316" s="13" t="s">
        <v>270</v>
      </c>
      <c r="F316" s="13"/>
      <c r="G316" s="32">
        <v>27117</v>
      </c>
      <c r="H316" s="32">
        <v>27419</v>
      </c>
      <c r="I316" s="32">
        <v>27720</v>
      </c>
      <c r="J316" s="32">
        <v>27720</v>
      </c>
      <c r="K316" s="131">
        <f t="shared" si="120"/>
        <v>109976</v>
      </c>
      <c r="L316" s="60">
        <f>'2022'!M316</f>
        <v>51.270199500000004</v>
      </c>
      <c r="M316" s="60">
        <f>('2022'!L316+'2022'!M316)/2*1.04*2-L316</f>
        <v>51.513207980000004</v>
      </c>
      <c r="N316" s="60">
        <f>'2022'!O316</f>
        <v>27.551264</v>
      </c>
      <c r="O316" s="60">
        <f t="shared" si="97"/>
        <v>28.653314560000002</v>
      </c>
      <c r="P316" s="33">
        <f t="shared" si="116"/>
        <v>643186.37395350006</v>
      </c>
      <c r="Q316" s="33">
        <f t="shared" si="117"/>
        <v>650349.49247450009</v>
      </c>
      <c r="R316" s="33">
        <f t="shared" si="118"/>
        <v>633676.24560240004</v>
      </c>
      <c r="S316" s="33">
        <f t="shared" si="119"/>
        <v>633676.24560240004</v>
      </c>
      <c r="T316" s="33">
        <f t="shared" si="107"/>
        <v>2560888.3576328</v>
      </c>
      <c r="U316" s="38"/>
      <c r="V316" s="38"/>
      <c r="W316" s="45"/>
      <c r="X316" s="95">
        <f>L316/'2022'!M316*100</f>
        <v>100</v>
      </c>
      <c r="Y316" s="95">
        <f>N316/'2022'!O316*100</f>
        <v>100</v>
      </c>
      <c r="Z316" s="95">
        <f t="shared" si="110"/>
        <v>100.47397607649256</v>
      </c>
      <c r="AA316" s="95">
        <f t="shared" si="111"/>
        <v>104</v>
      </c>
    </row>
    <row r="317" spans="1:27" ht="49.5" customHeight="1">
      <c r="A317" s="48">
        <v>7729314745</v>
      </c>
      <c r="B317" s="48" t="s">
        <v>280</v>
      </c>
      <c r="C317" s="48" t="s">
        <v>158</v>
      </c>
      <c r="D317" s="48" t="s">
        <v>177</v>
      </c>
      <c r="E317" s="13" t="s">
        <v>270</v>
      </c>
      <c r="F317" s="13"/>
      <c r="G317" s="32">
        <v>412.57100000000003</v>
      </c>
      <c r="H317" s="32">
        <v>89.257999999999996</v>
      </c>
      <c r="I317" s="32">
        <v>516</v>
      </c>
      <c r="J317" s="32">
        <v>516</v>
      </c>
      <c r="K317" s="131">
        <f t="shared" si="120"/>
        <v>1533.829</v>
      </c>
      <c r="L317" s="60">
        <f>'2022'!M317</f>
        <v>51.27019949999999</v>
      </c>
      <c r="M317" s="60">
        <f>('2022'!L317+'2022'!M317)/2*1.04*2-L317</f>
        <v>51.513207980000004</v>
      </c>
      <c r="N317" s="60">
        <f>'2022'!O317</f>
        <v>34.064160000000008</v>
      </c>
      <c r="O317" s="60">
        <f t="shared" si="97"/>
        <v>35.426726400000007</v>
      </c>
      <c r="P317" s="33">
        <f t="shared" si="116"/>
        <v>7098.7129225544932</v>
      </c>
      <c r="Q317" s="33">
        <f t="shared" si="117"/>
        <v>1535.7766736909982</v>
      </c>
      <c r="R317" s="33">
        <f t="shared" si="118"/>
        <v>8300.6244952799989</v>
      </c>
      <c r="S317" s="33">
        <f t="shared" si="119"/>
        <v>8300.6244952799989</v>
      </c>
      <c r="T317" s="33">
        <f t="shared" si="107"/>
        <v>25235.738586805492</v>
      </c>
      <c r="U317" s="38"/>
      <c r="V317" s="38"/>
      <c r="W317" s="45"/>
      <c r="X317" s="95">
        <f>L317/'2022'!M317*100</f>
        <v>100</v>
      </c>
      <c r="Y317" s="95">
        <f>N317/'2022'!O317*100</f>
        <v>100</v>
      </c>
      <c r="Z317" s="95">
        <f t="shared" si="110"/>
        <v>100.47397607649258</v>
      </c>
      <c r="AA317" s="95">
        <f t="shared" si="111"/>
        <v>104</v>
      </c>
    </row>
    <row r="318" spans="1:27" ht="49.5" customHeight="1">
      <c r="A318" s="48">
        <v>7729314745</v>
      </c>
      <c r="B318" s="48" t="s">
        <v>280</v>
      </c>
      <c r="C318" s="48" t="s">
        <v>323</v>
      </c>
      <c r="D318" s="48" t="s">
        <v>282</v>
      </c>
      <c r="E318" s="13" t="s">
        <v>270</v>
      </c>
      <c r="F318" s="13"/>
      <c r="G318" s="32">
        <v>2161.8879999999999</v>
      </c>
      <c r="H318" s="32">
        <v>2285.5699999999997</v>
      </c>
      <c r="I318" s="32">
        <v>2815</v>
      </c>
      <c r="J318" s="32">
        <v>2815</v>
      </c>
      <c r="K318" s="131">
        <f t="shared" si="120"/>
        <v>10077.457999999999</v>
      </c>
      <c r="L318" s="60">
        <f>'2022'!M318</f>
        <v>182.61</v>
      </c>
      <c r="M318" s="60">
        <f>('2022'!L318+'2022'!M318)/2*1.04*2-L318</f>
        <v>197.21880000000004</v>
      </c>
      <c r="N318" s="60">
        <f>'2022'!O318</f>
        <v>31.220800000000001</v>
      </c>
      <c r="O318" s="60">
        <f t="shared" si="97"/>
        <v>32.469632000000004</v>
      </c>
      <c r="P318" s="33">
        <f t="shared" si="116"/>
        <v>327286.4948096</v>
      </c>
      <c r="Q318" s="33">
        <f t="shared" si="117"/>
        <v>346010.61384399998</v>
      </c>
      <c r="R318" s="33">
        <f t="shared" si="118"/>
        <v>463768.90792000014</v>
      </c>
      <c r="S318" s="33">
        <f t="shared" si="119"/>
        <v>463768.90792000014</v>
      </c>
      <c r="T318" s="33">
        <f t="shared" si="107"/>
        <v>1600834.9244936001</v>
      </c>
      <c r="U318" s="38"/>
      <c r="V318" s="38"/>
      <c r="W318" s="45"/>
      <c r="X318" s="95">
        <f>L318/'2022'!M318*100</f>
        <v>100</v>
      </c>
      <c r="Y318" s="95">
        <f>N318/'2022'!O318*100</f>
        <v>100</v>
      </c>
      <c r="Z318" s="95">
        <f t="shared" si="110"/>
        <v>108</v>
      </c>
      <c r="AA318" s="95">
        <f t="shared" si="111"/>
        <v>104</v>
      </c>
    </row>
    <row r="319" spans="1:27" ht="49.5" customHeight="1">
      <c r="A319" s="48">
        <f>'2022'!A319</f>
        <v>7729314745</v>
      </c>
      <c r="B319" s="48" t="str">
        <f>'2022'!B319</f>
        <v>ФГБУ «ЦЖКУ» МО РФ</v>
      </c>
      <c r="C319" s="48" t="str">
        <f>'2022'!C319</f>
        <v>городской округ "Новая Земля"</v>
      </c>
      <c r="D319" s="48"/>
      <c r="E319" s="14" t="str">
        <f>'2022'!E319</f>
        <v>ХОЛОДНАЯ ВОДА</v>
      </c>
      <c r="F319" s="13"/>
      <c r="G319" s="32">
        <v>0</v>
      </c>
      <c r="H319" s="32">
        <v>0</v>
      </c>
      <c r="I319" s="32">
        <v>21743.25</v>
      </c>
      <c r="J319" s="32">
        <v>21743.25</v>
      </c>
      <c r="K319" s="131">
        <f t="shared" si="120"/>
        <v>43486.5</v>
      </c>
      <c r="L319" s="60">
        <f>'2022'!M319</f>
        <v>138.58768000000001</v>
      </c>
      <c r="M319" s="60">
        <f>('2022'!L319+'2022'!M319)/2*1.04*2-L319</f>
        <v>139.24590720000006</v>
      </c>
      <c r="N319" s="60">
        <f>'2022'!O319</f>
        <v>133.70240000000001</v>
      </c>
      <c r="O319" s="60">
        <f>IF((N319*1.04)&gt;M319,M319,N319*1.04)</f>
        <v>139.05049600000001</v>
      </c>
      <c r="P319" s="33">
        <f t="shared" si="116"/>
        <v>0</v>
      </c>
      <c r="Q319" s="33">
        <f t="shared" si="117"/>
        <v>0</v>
      </c>
      <c r="R319" s="33">
        <f t="shared" si="118"/>
        <v>4248.8745744011321</v>
      </c>
      <c r="S319" s="33">
        <f t="shared" si="119"/>
        <v>4248.8745744011321</v>
      </c>
      <c r="T319" s="33">
        <f t="shared" ref="T319:T320" si="121">P319+Q319+R319+S319</f>
        <v>8497.7491488022642</v>
      </c>
      <c r="U319" s="38"/>
      <c r="V319" s="38"/>
      <c r="W319" s="45"/>
      <c r="X319" s="95">
        <f>L319/'2022'!M319*100</f>
        <v>100</v>
      </c>
      <c r="Y319" s="95">
        <f>N319/'2022'!O319*100</f>
        <v>100</v>
      </c>
      <c r="Z319" s="95">
        <f t="shared" si="110"/>
        <v>100.4749536178108</v>
      </c>
      <c r="AA319" s="95">
        <f t="shared" si="111"/>
        <v>104</v>
      </c>
    </row>
    <row r="320" spans="1:27" s="3" customFormat="1" ht="57" customHeight="1">
      <c r="A320" s="48" t="s">
        <v>417</v>
      </c>
      <c r="B320" s="48" t="s">
        <v>375</v>
      </c>
      <c r="C320" s="48" t="s">
        <v>140</v>
      </c>
      <c r="D320" s="48" t="s">
        <v>322</v>
      </c>
      <c r="E320" s="13" t="s">
        <v>270</v>
      </c>
      <c r="F320" s="13"/>
      <c r="G320" s="32">
        <v>647.50684999999999</v>
      </c>
      <c r="H320" s="32">
        <v>654.70137</v>
      </c>
      <c r="I320" s="32">
        <v>661.89589000000001</v>
      </c>
      <c r="J320" s="32">
        <v>661.89589000000001</v>
      </c>
      <c r="K320" s="41">
        <f t="shared" si="120"/>
        <v>2626</v>
      </c>
      <c r="L320" s="60">
        <f>'2022'!M320</f>
        <v>51.953779999999988</v>
      </c>
      <c r="M320" s="60">
        <f>('2022'!L320+'2022'!M320)/2*1.04*2-L320</f>
        <v>52.882151200000003</v>
      </c>
      <c r="N320" s="60">
        <f>'2022'!O320</f>
        <v>34.840000000000003</v>
      </c>
      <c r="O320" s="60">
        <f t="shared" ref="O320" si="122">N320*1.04</f>
        <v>36.233600000000003</v>
      </c>
      <c r="P320" s="33">
        <f t="shared" si="116"/>
        <v>11081.28977939299</v>
      </c>
      <c r="Q320" s="33">
        <f t="shared" si="117"/>
        <v>11204.41521187859</v>
      </c>
      <c r="R320" s="33">
        <f t="shared" si="118"/>
        <v>11019.607613734568</v>
      </c>
      <c r="S320" s="33">
        <f t="shared" si="119"/>
        <v>11019.607613734568</v>
      </c>
      <c r="T320" s="33">
        <f t="shared" si="121"/>
        <v>44324.920218740714</v>
      </c>
      <c r="U320" s="38"/>
      <c r="V320" s="38"/>
      <c r="W320" s="45"/>
      <c r="X320" s="95">
        <f>L320/'2022'!M320*100</f>
        <v>100</v>
      </c>
      <c r="Y320" s="95">
        <f>N320/'2022'!O320*100</f>
        <v>100</v>
      </c>
      <c r="Z320" s="95">
        <f t="shared" si="110"/>
        <v>101.78691752553908</v>
      </c>
      <c r="AA320" s="95">
        <f t="shared" si="111"/>
        <v>104</v>
      </c>
    </row>
    <row r="321" spans="1:27" s="3" customFormat="1" ht="57" customHeight="1">
      <c r="A321" s="48" t="s">
        <v>420</v>
      </c>
      <c r="B321" s="48" t="str">
        <f>'2022'!B321</f>
        <v xml:space="preserve">ФКУ ИК-29 УФСИН по АО
</v>
      </c>
      <c r="C321" s="48" t="str">
        <f>'2022'!C321</f>
        <v>Плесецкий муниципальный район Арх.обл.</v>
      </c>
      <c r="D321" s="48" t="str">
        <f>'2022'!D321</f>
        <v>МО "Савинское"</v>
      </c>
      <c r="E321" s="13" t="str">
        <f>'2022'!E321</f>
        <v>ХОЛОДНАЯ ВОДА</v>
      </c>
      <c r="F321" s="13"/>
      <c r="G321" s="32">
        <v>0</v>
      </c>
      <c r="H321" s="32">
        <v>0</v>
      </c>
      <c r="I321" s="44">
        <v>308.5</v>
      </c>
      <c r="J321" s="44">
        <v>308.5</v>
      </c>
      <c r="K321" s="41">
        <f t="shared" si="120"/>
        <v>617</v>
      </c>
      <c r="L321" s="60">
        <f>'2022'!M321</f>
        <v>14.45</v>
      </c>
      <c r="M321" s="60">
        <f>('2022'!L321+'2022'!M321)/2*1.04*2-L321</f>
        <v>15.606000000000002</v>
      </c>
      <c r="N321" s="60">
        <f>'2022'!O321</f>
        <v>14.45</v>
      </c>
      <c r="O321" s="60">
        <f t="shared" ref="O321" si="123">N321*1.04</f>
        <v>15.028</v>
      </c>
      <c r="P321" s="33">
        <f t="shared" si="116"/>
        <v>0</v>
      </c>
      <c r="Q321" s="33">
        <f t="shared" si="117"/>
        <v>0</v>
      </c>
      <c r="R321" s="33">
        <f t="shared" si="118"/>
        <v>178.31300000000036</v>
      </c>
      <c r="S321" s="33">
        <f t="shared" si="119"/>
        <v>178.31300000000036</v>
      </c>
      <c r="T321" s="33">
        <f t="shared" ref="T321" si="124">P321+Q321+R321+S321</f>
        <v>356.62600000000072</v>
      </c>
      <c r="U321" s="38"/>
      <c r="V321" s="38"/>
      <c r="W321" s="45"/>
      <c r="X321" s="95">
        <f>L321/'2022'!M321*100</f>
        <v>100</v>
      </c>
      <c r="Y321" s="95">
        <f>N321/'2022'!O321*100</f>
        <v>100</v>
      </c>
      <c r="Z321" s="95">
        <f t="shared" si="110"/>
        <v>108</v>
      </c>
      <c r="AA321" s="95">
        <f t="shared" si="111"/>
        <v>104</v>
      </c>
    </row>
    <row r="322" spans="1:27" ht="49.5" customHeight="1">
      <c r="A322" s="48" t="s">
        <v>410</v>
      </c>
      <c r="B322" s="48" t="s">
        <v>409</v>
      </c>
      <c r="C322" s="48" t="s">
        <v>217</v>
      </c>
      <c r="D322" s="48" t="s">
        <v>226</v>
      </c>
      <c r="E322" s="13" t="s">
        <v>270</v>
      </c>
      <c r="F322" s="13"/>
      <c r="G322" s="44">
        <v>300</v>
      </c>
      <c r="H322" s="44">
        <v>300</v>
      </c>
      <c r="I322" s="44">
        <v>300</v>
      </c>
      <c r="J322" s="44">
        <v>300</v>
      </c>
      <c r="K322" s="41">
        <f t="shared" si="120"/>
        <v>1200</v>
      </c>
      <c r="L322" s="110">
        <v>20.98</v>
      </c>
      <c r="M322" s="60">
        <f>('2022'!L322+'2022'!M322)/2*1.04*2-L322</f>
        <v>22.658400000000004</v>
      </c>
      <c r="N322" s="60">
        <f>'2022'!O322</f>
        <v>19.66</v>
      </c>
      <c r="O322" s="60">
        <v>20.440000000000001</v>
      </c>
      <c r="P322" s="33">
        <f t="shared" si="116"/>
        <v>396.00000000000011</v>
      </c>
      <c r="Q322" s="33">
        <f t="shared" si="117"/>
        <v>396.00000000000011</v>
      </c>
      <c r="R322" s="33">
        <f t="shared" si="118"/>
        <v>665.52000000000078</v>
      </c>
      <c r="S322" s="33">
        <f t="shared" si="119"/>
        <v>665.52000000000078</v>
      </c>
      <c r="T322" s="33">
        <f t="shared" ref="T322" si="125">P322+Q322+R322+S322</f>
        <v>2123.0400000000018</v>
      </c>
      <c r="U322" s="38"/>
      <c r="V322" s="38"/>
      <c r="W322" s="45"/>
      <c r="X322" s="95">
        <f>L322/'2022'!M322*100</f>
        <v>100</v>
      </c>
      <c r="Y322" s="95">
        <f>N322/'2022'!O322*100</f>
        <v>100</v>
      </c>
      <c r="Z322" s="95">
        <f t="shared" si="110"/>
        <v>108</v>
      </c>
      <c r="AA322" s="95">
        <f t="shared" si="111"/>
        <v>103.96744659206512</v>
      </c>
    </row>
    <row r="323" spans="1:27" ht="49.5" customHeight="1">
      <c r="A323" s="48">
        <v>7729314745</v>
      </c>
      <c r="B323" s="48" t="s">
        <v>280</v>
      </c>
      <c r="C323" s="48" t="s">
        <v>54</v>
      </c>
      <c r="D323" s="48"/>
      <c r="E323" s="13" t="s">
        <v>272</v>
      </c>
      <c r="F323" s="13"/>
      <c r="G323" s="32">
        <v>1045.825</v>
      </c>
      <c r="H323" s="32">
        <v>860.71599999999989</v>
      </c>
      <c r="I323" s="32">
        <v>2276</v>
      </c>
      <c r="J323" s="32">
        <v>2276</v>
      </c>
      <c r="K323" s="131">
        <f t="shared" si="120"/>
        <v>6458.5410000000002</v>
      </c>
      <c r="L323" s="60">
        <f>'2022'!M323</f>
        <v>81.173399999999972</v>
      </c>
      <c r="M323" s="60">
        <f>('2022'!L323+'2022'!M323)/2*1.04*2-L323</f>
        <v>81.558936000000003</v>
      </c>
      <c r="N323" s="60">
        <f>'2022'!O323</f>
        <v>32.671599999999998</v>
      </c>
      <c r="O323" s="60">
        <f t="shared" si="97"/>
        <v>33.978464000000002</v>
      </c>
      <c r="P323" s="33">
        <f t="shared" si="116"/>
        <v>50724.394984999977</v>
      </c>
      <c r="Q323" s="33">
        <f t="shared" si="117"/>
        <v>41746.275288799974</v>
      </c>
      <c r="R323" s="33">
        <f t="shared" si="118"/>
        <v>108293.154272</v>
      </c>
      <c r="S323" s="33">
        <f t="shared" si="119"/>
        <v>108293.154272</v>
      </c>
      <c r="T323" s="33">
        <f t="shared" si="107"/>
        <v>309056.97881779994</v>
      </c>
      <c r="U323" s="38"/>
      <c r="V323" s="38"/>
      <c r="W323" s="45"/>
      <c r="X323" s="95">
        <f>L323/'2022'!M323*100</f>
        <v>100</v>
      </c>
      <c r="Y323" s="95">
        <f>N323/'2022'!O323*100</f>
        <v>100</v>
      </c>
      <c r="Z323" s="95">
        <f t="shared" si="110"/>
        <v>100.4749536178108</v>
      </c>
      <c r="AA323" s="95">
        <f t="shared" si="111"/>
        <v>104</v>
      </c>
    </row>
    <row r="324" spans="1:27" ht="49.5" customHeight="1">
      <c r="A324" s="48">
        <v>7729314745</v>
      </c>
      <c r="B324" s="48" t="s">
        <v>280</v>
      </c>
      <c r="C324" s="48" t="s">
        <v>71</v>
      </c>
      <c r="D324" s="48" t="s">
        <v>72</v>
      </c>
      <c r="E324" s="13" t="s">
        <v>272</v>
      </c>
      <c r="F324" s="13"/>
      <c r="G324" s="32">
        <v>1271.152</v>
      </c>
      <c r="H324" s="32">
        <v>1250.8629999999998</v>
      </c>
      <c r="I324" s="32">
        <v>1238</v>
      </c>
      <c r="J324" s="32">
        <v>1238</v>
      </c>
      <c r="K324" s="131">
        <f t="shared" si="120"/>
        <v>4998.0149999999994</v>
      </c>
      <c r="L324" s="60">
        <f>'2022'!M324</f>
        <v>152.41999999999999</v>
      </c>
      <c r="M324" s="60">
        <f>('2022'!L324+'2022'!M324)/2*1.04*2-L324</f>
        <v>164.61359999999999</v>
      </c>
      <c r="N324" s="60">
        <f>'2022'!O324</f>
        <v>68.536000000000001</v>
      </c>
      <c r="O324" s="60">
        <f t="shared" si="97"/>
        <v>71.277439999999999</v>
      </c>
      <c r="P324" s="33">
        <f t="shared" si="116"/>
        <v>106629.31436799999</v>
      </c>
      <c r="Q324" s="33">
        <f t="shared" si="117"/>
        <v>104927.39189199997</v>
      </c>
      <c r="R324" s="33">
        <f t="shared" si="118"/>
        <v>115550.16608</v>
      </c>
      <c r="S324" s="33">
        <f t="shared" si="119"/>
        <v>115550.16608</v>
      </c>
      <c r="T324" s="33">
        <f t="shared" si="107"/>
        <v>442657.03841999994</v>
      </c>
      <c r="U324" s="38"/>
      <c r="V324" s="38"/>
      <c r="W324" s="45"/>
      <c r="X324" s="95">
        <f>L324/'2022'!M324*100</f>
        <v>100</v>
      </c>
      <c r="Y324" s="95">
        <f>N324/'2022'!O324*100</f>
        <v>100</v>
      </c>
      <c r="Z324" s="95">
        <f t="shared" si="110"/>
        <v>108</v>
      </c>
      <c r="AA324" s="95">
        <f t="shared" si="111"/>
        <v>104</v>
      </c>
    </row>
    <row r="325" spans="1:27" ht="49.5" customHeight="1">
      <c r="A325" s="48">
        <v>7729314745</v>
      </c>
      <c r="B325" s="48" t="s">
        <v>280</v>
      </c>
      <c r="C325" s="48" t="s">
        <v>85</v>
      </c>
      <c r="D325" s="48" t="s">
        <v>373</v>
      </c>
      <c r="E325" s="13" t="s">
        <v>272</v>
      </c>
      <c r="F325" s="13"/>
      <c r="G325" s="32">
        <v>3703.6869999999999</v>
      </c>
      <c r="H325" s="32">
        <v>3702.4790000000003</v>
      </c>
      <c r="I325" s="32">
        <v>4557</v>
      </c>
      <c r="J325" s="32">
        <v>4557</v>
      </c>
      <c r="K325" s="131">
        <f t="shared" si="120"/>
        <v>16520.166000000001</v>
      </c>
      <c r="L325" s="60">
        <f>'2022'!M325</f>
        <v>61.11</v>
      </c>
      <c r="M325" s="60">
        <f>('2022'!L325+'2022'!M325)/2*1.04*2-L325</f>
        <v>65.998800000000003</v>
      </c>
      <c r="N325" s="60">
        <f>'2022'!O325</f>
        <v>29.015999999999998</v>
      </c>
      <c r="O325" s="60">
        <f t="shared" si="97"/>
        <v>30.176639999999999</v>
      </c>
      <c r="P325" s="33">
        <f t="shared" si="116"/>
        <v>118866.130578</v>
      </c>
      <c r="Q325" s="33">
        <f t="shared" si="117"/>
        <v>118827.36102600001</v>
      </c>
      <c r="R325" s="33">
        <f t="shared" si="118"/>
        <v>163241.58312000002</v>
      </c>
      <c r="S325" s="33">
        <f t="shared" si="119"/>
        <v>163241.58312000002</v>
      </c>
      <c r="T325" s="33">
        <f t="shared" si="107"/>
        <v>564176.65784400003</v>
      </c>
      <c r="U325" s="38"/>
      <c r="V325" s="38"/>
      <c r="W325" s="45"/>
      <c r="X325" s="95">
        <f>L325/'2022'!M325*100</f>
        <v>100</v>
      </c>
      <c r="Y325" s="95">
        <f>N325/'2022'!O325*100</f>
        <v>100</v>
      </c>
      <c r="Z325" s="95">
        <f t="shared" si="110"/>
        <v>108</v>
      </c>
      <c r="AA325" s="95">
        <f t="shared" si="111"/>
        <v>104</v>
      </c>
    </row>
    <row r="326" spans="1:27" ht="49.5" customHeight="1">
      <c r="A326" s="48">
        <v>7729314745</v>
      </c>
      <c r="B326" s="48" t="s">
        <v>280</v>
      </c>
      <c r="C326" s="48" t="s">
        <v>317</v>
      </c>
      <c r="D326" s="48" t="s">
        <v>281</v>
      </c>
      <c r="E326" s="13" t="s">
        <v>272</v>
      </c>
      <c r="F326" s="13"/>
      <c r="G326" s="32">
        <v>35046</v>
      </c>
      <c r="H326" s="32">
        <v>35435</v>
      </c>
      <c r="I326" s="32">
        <v>35825</v>
      </c>
      <c r="J326" s="32">
        <v>35825</v>
      </c>
      <c r="K326" s="131">
        <f t="shared" si="120"/>
        <v>142131</v>
      </c>
      <c r="L326" s="60">
        <f>'2022'!M326</f>
        <v>37.891624121200003</v>
      </c>
      <c r="M326" s="60">
        <f>('2022'!L326+'2022'!M326)/2*1.04*2-L326</f>
        <v>38.837116196848008</v>
      </c>
      <c r="N326" s="60">
        <f>'2022'!O326</f>
        <v>26</v>
      </c>
      <c r="O326" s="60">
        <f t="shared" si="97"/>
        <v>27.04</v>
      </c>
      <c r="P326" s="33">
        <f t="shared" si="116"/>
        <v>416753.8589515753</v>
      </c>
      <c r="Q326" s="33">
        <f t="shared" si="117"/>
        <v>421379.70073472214</v>
      </c>
      <c r="R326" s="33">
        <f t="shared" si="118"/>
        <v>422631.68775207992</v>
      </c>
      <c r="S326" s="33">
        <f t="shared" si="119"/>
        <v>422631.68775207992</v>
      </c>
      <c r="T326" s="33">
        <f t="shared" si="107"/>
        <v>1683396.9351904572</v>
      </c>
      <c r="U326" s="38"/>
      <c r="V326" s="38"/>
      <c r="W326" s="45"/>
      <c r="X326" s="95">
        <f>L326/'2022'!M326*100</f>
        <v>100</v>
      </c>
      <c r="Y326" s="95">
        <f>N326/'2022'!O326*100</f>
        <v>100</v>
      </c>
      <c r="Z326" s="95">
        <f t="shared" si="110"/>
        <v>102.49525349619155</v>
      </c>
      <c r="AA326" s="95">
        <f t="shared" si="111"/>
        <v>104</v>
      </c>
    </row>
    <row r="327" spans="1:27" ht="49.5" customHeight="1">
      <c r="A327" s="48">
        <v>7729314745</v>
      </c>
      <c r="B327" s="48" t="s">
        <v>280</v>
      </c>
      <c r="C327" s="48" t="s">
        <v>158</v>
      </c>
      <c r="D327" s="48" t="s">
        <v>177</v>
      </c>
      <c r="E327" s="13" t="s">
        <v>272</v>
      </c>
      <c r="F327" s="13"/>
      <c r="G327" s="32">
        <v>407.19399999999996</v>
      </c>
      <c r="H327" s="32">
        <v>422.78399999999999</v>
      </c>
      <c r="I327" s="32">
        <v>443</v>
      </c>
      <c r="J327" s="32">
        <v>443</v>
      </c>
      <c r="K327" s="131">
        <f t="shared" si="120"/>
        <v>1715.9780000000001</v>
      </c>
      <c r="L327" s="60">
        <f>'2022'!M327</f>
        <v>37.891624121199989</v>
      </c>
      <c r="M327" s="60">
        <f>('2022'!L327+'2022'!M327)/2*1.04*2-L327</f>
        <v>38.837116196848008</v>
      </c>
      <c r="N327" s="60">
        <f>'2022'!O327</f>
        <v>33.591999999999999</v>
      </c>
      <c r="O327" s="60">
        <f t="shared" si="97"/>
        <v>34.935679999999998</v>
      </c>
      <c r="P327" s="33">
        <f t="shared" si="116"/>
        <v>1750.7811444079086</v>
      </c>
      <c r="Q327" s="33">
        <f t="shared" si="117"/>
        <v>1817.8122844574166</v>
      </c>
      <c r="R327" s="33">
        <f t="shared" si="118"/>
        <v>1728.3362352036686</v>
      </c>
      <c r="S327" s="33">
        <f t="shared" si="119"/>
        <v>1728.3362352036686</v>
      </c>
      <c r="T327" s="33">
        <f t="shared" si="107"/>
        <v>7025.265899272662</v>
      </c>
      <c r="U327" s="38"/>
      <c r="V327" s="38"/>
      <c r="W327" s="45"/>
      <c r="X327" s="95">
        <f>L327/'2022'!M327*100</f>
        <v>100</v>
      </c>
      <c r="Y327" s="95">
        <f>N327/'2022'!O327*100</f>
        <v>100</v>
      </c>
      <c r="Z327" s="95">
        <f t="shared" si="110"/>
        <v>102.49525349619159</v>
      </c>
      <c r="AA327" s="95">
        <f t="shared" si="111"/>
        <v>104</v>
      </c>
    </row>
    <row r="328" spans="1:27" ht="49.5" customHeight="1">
      <c r="A328" s="48">
        <v>7729314745</v>
      </c>
      <c r="B328" s="48" t="s">
        <v>280</v>
      </c>
      <c r="C328" s="48" t="s">
        <v>323</v>
      </c>
      <c r="D328" s="48" t="s">
        <v>282</v>
      </c>
      <c r="E328" s="13" t="s">
        <v>272</v>
      </c>
      <c r="F328" s="13"/>
      <c r="G328" s="32">
        <v>3644.8409999999999</v>
      </c>
      <c r="H328" s="32">
        <v>3439.52</v>
      </c>
      <c r="I328" s="32">
        <v>9041</v>
      </c>
      <c r="J328" s="32">
        <v>9041</v>
      </c>
      <c r="K328" s="131">
        <f t="shared" si="120"/>
        <v>25166.361000000001</v>
      </c>
      <c r="L328" s="60">
        <f>'2022'!M328</f>
        <v>88.56</v>
      </c>
      <c r="M328" s="60">
        <f>('2022'!L328+'2022'!M328)/2*1.04*2-L328</f>
        <v>95.644800000000004</v>
      </c>
      <c r="N328" s="60">
        <f>'2022'!O328</f>
        <v>20.8</v>
      </c>
      <c r="O328" s="60">
        <f t="shared" si="97"/>
        <v>21.632000000000001</v>
      </c>
      <c r="P328" s="33">
        <f t="shared" si="116"/>
        <v>246974.42616</v>
      </c>
      <c r="Q328" s="33">
        <f t="shared" si="117"/>
        <v>233061.87520000001</v>
      </c>
      <c r="R328" s="33">
        <f t="shared" si="118"/>
        <v>669149.72479999997</v>
      </c>
      <c r="S328" s="33">
        <f t="shared" si="119"/>
        <v>669149.72479999997</v>
      </c>
      <c r="T328" s="33">
        <f t="shared" si="107"/>
        <v>1818335.7509599999</v>
      </c>
      <c r="U328" s="38"/>
      <c r="V328" s="38"/>
      <c r="W328" s="45"/>
      <c r="X328" s="95">
        <f>L328/'2022'!M328*100</f>
        <v>100</v>
      </c>
      <c r="Y328" s="95">
        <f>N328/'2022'!O328*100</f>
        <v>100</v>
      </c>
      <c r="Z328" s="95">
        <f t="shared" si="110"/>
        <v>108</v>
      </c>
      <c r="AA328" s="95">
        <f t="shared" si="111"/>
        <v>104</v>
      </c>
    </row>
    <row r="329" spans="1:27" ht="49.5" customHeight="1">
      <c r="A329" s="48">
        <f>'2022'!A329</f>
        <v>7729314745</v>
      </c>
      <c r="B329" s="48" t="str">
        <f>'2022'!B329</f>
        <v>ФГБУ «ЦЖКУ» МО РФ</v>
      </c>
      <c r="C329" s="48" t="str">
        <f>'2022'!C329</f>
        <v>городской округ "Новая Земля"</v>
      </c>
      <c r="D329" s="48"/>
      <c r="E329" s="13" t="str">
        <f>'2022'!E329</f>
        <v>ВОДООТВЕДЕНИЕ</v>
      </c>
      <c r="F329" s="13"/>
      <c r="G329" s="32">
        <v>0</v>
      </c>
      <c r="H329" s="32">
        <v>0</v>
      </c>
      <c r="I329" s="32">
        <v>0</v>
      </c>
      <c r="J329" s="32">
        <v>0</v>
      </c>
      <c r="K329" s="131">
        <f t="shared" si="120"/>
        <v>0</v>
      </c>
      <c r="L329" s="60">
        <f>'2022'!M329</f>
        <v>20.819719999999993</v>
      </c>
      <c r="M329" s="60">
        <f>('2022'!L329+'2022'!M329)/2*1.04*2-L329</f>
        <v>21.840788800000002</v>
      </c>
      <c r="N329" s="60">
        <f>'2022'!O329</f>
        <v>20.819719999999993</v>
      </c>
      <c r="O329" s="60">
        <f>IF((N329*1.04)&gt;M329,M329,N329*1.04)</f>
        <v>21.652508799999993</v>
      </c>
      <c r="P329" s="33">
        <f t="shared" si="116"/>
        <v>0</v>
      </c>
      <c r="Q329" s="33">
        <f t="shared" si="117"/>
        <v>0</v>
      </c>
      <c r="R329" s="33">
        <f t="shared" si="118"/>
        <v>0</v>
      </c>
      <c r="S329" s="33">
        <f t="shared" si="119"/>
        <v>0</v>
      </c>
      <c r="T329" s="33">
        <f t="shared" si="107"/>
        <v>0</v>
      </c>
      <c r="U329" s="38"/>
      <c r="V329" s="38"/>
      <c r="W329" s="45"/>
      <c r="X329" s="95">
        <f>L329/'2022'!M329*100</f>
        <v>100</v>
      </c>
      <c r="Y329" s="95">
        <f>N329/'2022'!O329*100</f>
        <v>100</v>
      </c>
      <c r="Z329" s="95">
        <f t="shared" si="110"/>
        <v>104.9043349286158</v>
      </c>
      <c r="AA329" s="95">
        <f t="shared" si="111"/>
        <v>104</v>
      </c>
    </row>
    <row r="330" spans="1:27" ht="64.5" customHeight="1">
      <c r="A330" s="48">
        <v>7729314745</v>
      </c>
      <c r="B330" s="48" t="s">
        <v>280</v>
      </c>
      <c r="C330" s="48" t="s">
        <v>54</v>
      </c>
      <c r="D330" s="48"/>
      <c r="E330" s="13" t="s">
        <v>271</v>
      </c>
      <c r="F330" s="13"/>
      <c r="G330" s="32">
        <v>383.65600000000006</v>
      </c>
      <c r="H330" s="32">
        <v>214.702</v>
      </c>
      <c r="I330" s="32">
        <v>700</v>
      </c>
      <c r="J330" s="32">
        <v>700</v>
      </c>
      <c r="K330" s="131">
        <f t="shared" si="120"/>
        <v>1998.3580000000002</v>
      </c>
      <c r="L330" s="60">
        <f>'2022'!M330</f>
        <v>97.429639999999978</v>
      </c>
      <c r="M330" s="60">
        <f>('2022'!L330+'2022'!M330)/2*1.04*2-L330</f>
        <v>97.892385600000011</v>
      </c>
      <c r="N330" s="60">
        <f>'2022'!O330</f>
        <v>36.015200000000007</v>
      </c>
      <c r="O330" s="60">
        <f t="shared" si="97"/>
        <v>37.455808000000012</v>
      </c>
      <c r="P330" s="33">
        <f t="shared" si="116"/>
        <v>23562.018392639991</v>
      </c>
      <c r="Q330" s="33">
        <f t="shared" si="117"/>
        <v>13185.803096879994</v>
      </c>
      <c r="R330" s="33">
        <f t="shared" si="118"/>
        <v>42305.604319999999</v>
      </c>
      <c r="S330" s="33">
        <f t="shared" si="119"/>
        <v>42305.604319999999</v>
      </c>
      <c r="T330" s="33">
        <f t="shared" si="107"/>
        <v>121359.03012951998</v>
      </c>
      <c r="U330" s="38"/>
      <c r="V330" s="38"/>
      <c r="W330" s="45"/>
      <c r="X330" s="95">
        <f>L330/'2022'!M330*100</f>
        <v>100</v>
      </c>
      <c r="Y330" s="95">
        <f>N330/'2022'!O330*100</f>
        <v>100</v>
      </c>
      <c r="Z330" s="95">
        <f t="shared" si="110"/>
        <v>100.4749536178108</v>
      </c>
      <c r="AA330" s="95">
        <f t="shared" si="111"/>
        <v>104</v>
      </c>
    </row>
    <row r="331" spans="1:27" ht="64.5" customHeight="1">
      <c r="A331" s="48">
        <v>7729314745</v>
      </c>
      <c r="B331" s="48" t="s">
        <v>280</v>
      </c>
      <c r="C331" s="48" t="s">
        <v>71</v>
      </c>
      <c r="D331" s="48" t="s">
        <v>72</v>
      </c>
      <c r="E331" s="13" t="s">
        <v>271</v>
      </c>
      <c r="F331" s="13"/>
      <c r="G331" s="32">
        <v>675.19499999999994</v>
      </c>
      <c r="H331" s="32">
        <v>647.88</v>
      </c>
      <c r="I331" s="32">
        <v>1109</v>
      </c>
      <c r="J331" s="32">
        <v>1109</v>
      </c>
      <c r="K331" s="131">
        <f t="shared" si="120"/>
        <v>3541.0749999999998</v>
      </c>
      <c r="L331" s="60">
        <f>'2022'!M331</f>
        <v>191.77</v>
      </c>
      <c r="M331" s="60">
        <f>('2022'!L331+'2022'!M331)/2*1.04*2-L331</f>
        <v>207.11160000000004</v>
      </c>
      <c r="N331" s="60">
        <f>'2022'!O331</f>
        <v>41.6</v>
      </c>
      <c r="O331" s="60">
        <f t="shared" si="97"/>
        <v>43.264000000000003</v>
      </c>
      <c r="P331" s="33">
        <f t="shared" si="116"/>
        <v>101394.03315</v>
      </c>
      <c r="Q331" s="33">
        <f t="shared" si="117"/>
        <v>97292.13960000001</v>
      </c>
      <c r="R331" s="33">
        <f t="shared" si="118"/>
        <v>181706.98840000003</v>
      </c>
      <c r="S331" s="33">
        <f t="shared" si="119"/>
        <v>181706.98840000003</v>
      </c>
      <c r="T331" s="33">
        <f t="shared" si="107"/>
        <v>562100.14955000009</v>
      </c>
      <c r="U331" s="38"/>
      <c r="V331" s="38"/>
      <c r="W331" s="45"/>
      <c r="X331" s="95">
        <f>L331/'2022'!M331*100</f>
        <v>100</v>
      </c>
      <c r="Y331" s="95">
        <f>N331/'2022'!O331*100</f>
        <v>100</v>
      </c>
      <c r="Z331" s="95">
        <f t="shared" si="110"/>
        <v>108</v>
      </c>
      <c r="AA331" s="95">
        <f t="shared" si="111"/>
        <v>104</v>
      </c>
    </row>
    <row r="332" spans="1:27" ht="64.5" customHeight="1">
      <c r="A332" s="48">
        <v>7729314745</v>
      </c>
      <c r="B332" s="48" t="s">
        <v>280</v>
      </c>
      <c r="C332" s="48" t="s">
        <v>60</v>
      </c>
      <c r="D332" s="48"/>
      <c r="E332" s="13" t="s">
        <v>271</v>
      </c>
      <c r="F332" s="13"/>
      <c r="G332" s="32">
        <v>0</v>
      </c>
      <c r="H332" s="32">
        <v>0</v>
      </c>
      <c r="I332" s="32">
        <v>1977</v>
      </c>
      <c r="J332" s="32">
        <v>1977</v>
      </c>
      <c r="K332" s="131">
        <f t="shared" si="120"/>
        <v>3954</v>
      </c>
      <c r="L332" s="60">
        <f>'2022'!M332</f>
        <v>37.889234421199994</v>
      </c>
      <c r="M332" s="60">
        <f>('2022'!L332+'2022'!M332)/2*1.04*2-L332</f>
        <v>38.837020608848</v>
      </c>
      <c r="N332" s="60">
        <f>'2022'!O332</f>
        <v>37.321451232000001</v>
      </c>
      <c r="O332" s="60">
        <f t="shared" ref="O332:O338" si="126">N332*1.04</f>
        <v>38.814309281280003</v>
      </c>
      <c r="P332" s="33">
        <f t="shared" si="116"/>
        <v>0</v>
      </c>
      <c r="Q332" s="33">
        <f t="shared" si="117"/>
        <v>0</v>
      </c>
      <c r="R332" s="33">
        <f t="shared" si="118"/>
        <v>44.900294601929822</v>
      </c>
      <c r="S332" s="33">
        <f t="shared" si="119"/>
        <v>44.900294601929822</v>
      </c>
      <c r="T332" s="33">
        <f t="shared" si="107"/>
        <v>89.800589203859644</v>
      </c>
      <c r="U332" s="38"/>
      <c r="V332" s="38"/>
      <c r="W332" s="45"/>
      <c r="X332" s="95">
        <f>L332/'2022'!M332*100</f>
        <v>100</v>
      </c>
      <c r="Y332" s="95">
        <f>N332/'2022'!O332*100</f>
        <v>100</v>
      </c>
      <c r="Z332" s="95">
        <f t="shared" si="110"/>
        <v>102.50146565937921</v>
      </c>
      <c r="AA332" s="95">
        <f t="shared" si="111"/>
        <v>104</v>
      </c>
    </row>
    <row r="333" spans="1:27" ht="64.5" customHeight="1">
      <c r="A333" s="48">
        <v>7729314745</v>
      </c>
      <c r="B333" s="48" t="s">
        <v>280</v>
      </c>
      <c r="C333" s="48" t="s">
        <v>85</v>
      </c>
      <c r="D333" s="48" t="s">
        <v>329</v>
      </c>
      <c r="E333" s="13" t="s">
        <v>271</v>
      </c>
      <c r="F333" s="13"/>
      <c r="G333" s="32">
        <v>1677.4880000000001</v>
      </c>
      <c r="H333" s="32">
        <v>1685.7869999999998</v>
      </c>
      <c r="I333" s="32">
        <v>3850</v>
      </c>
      <c r="J333" s="32">
        <v>3850</v>
      </c>
      <c r="K333" s="131">
        <f t="shared" si="120"/>
        <v>11063.275</v>
      </c>
      <c r="L333" s="60">
        <f>'2022'!M333</f>
        <v>46.339399999999991</v>
      </c>
      <c r="M333" s="60">
        <f>('2022'!L333+'2022'!M333)/2*1.04*2-L333</f>
        <v>50.046551999999998</v>
      </c>
      <c r="N333" s="60">
        <f>'2022'!O333</f>
        <v>26.832000000000001</v>
      </c>
      <c r="O333" s="60">
        <f t="shared" si="126"/>
        <v>27.905280000000001</v>
      </c>
      <c r="P333" s="33">
        <f t="shared" si="116"/>
        <v>32723.429411199984</v>
      </c>
      <c r="Q333" s="33">
        <f t="shared" si="117"/>
        <v>32885.321323799981</v>
      </c>
      <c r="R333" s="33">
        <f t="shared" si="118"/>
        <v>85243.897199999992</v>
      </c>
      <c r="S333" s="33">
        <f t="shared" si="119"/>
        <v>85243.897199999992</v>
      </c>
      <c r="T333" s="33">
        <f t="shared" si="107"/>
        <v>236096.54513499996</v>
      </c>
      <c r="U333" s="38"/>
      <c r="V333" s="38"/>
      <c r="W333" s="45"/>
      <c r="X333" s="95">
        <f>L333/'2022'!M333*100</f>
        <v>100</v>
      </c>
      <c r="Y333" s="95">
        <f>N333/'2022'!O333*100</f>
        <v>100</v>
      </c>
      <c r="Z333" s="95">
        <f t="shared" si="110"/>
        <v>108.00000000000003</v>
      </c>
      <c r="AA333" s="95">
        <f t="shared" si="111"/>
        <v>104</v>
      </c>
    </row>
    <row r="334" spans="1:27" ht="64.5" customHeight="1">
      <c r="A334" s="48">
        <f>'2022'!A334</f>
        <v>7729314745</v>
      </c>
      <c r="B334" s="48" t="str">
        <f>'2022'!B334</f>
        <v>ФГБУ «ЦЖКУ» МО РФ</v>
      </c>
      <c r="C334" s="48" t="str">
        <f>'2022'!C334</f>
        <v>городской округ Арх.обл. "Мирный"</v>
      </c>
      <c r="D334" s="48" t="str">
        <f>'2022'!D334</f>
        <v>в/г № 15</v>
      </c>
      <c r="E334" s="14" t="str">
        <f>'2022'!E334</f>
        <v>Горячая вода в части компонента на холодную воду</v>
      </c>
      <c r="F334" s="13"/>
      <c r="G334" s="32">
        <v>0</v>
      </c>
      <c r="H334" s="32">
        <v>0</v>
      </c>
      <c r="I334" s="32">
        <v>7555.75</v>
      </c>
      <c r="J334" s="32">
        <v>7555.75</v>
      </c>
      <c r="K334" s="131">
        <f t="shared" si="120"/>
        <v>15111.5</v>
      </c>
      <c r="L334" s="60">
        <f>'2022'!M334</f>
        <v>27.754128699999999</v>
      </c>
      <c r="M334" s="60">
        <f>('2022'!L334+'2022'!M334)/2*1.04*2-L334</f>
        <v>28.654669148</v>
      </c>
      <c r="N334" s="60">
        <f>'2022'!O334</f>
        <v>27.544504</v>
      </c>
      <c r="O334" s="60">
        <f t="shared" ref="O334" si="127">N334*1.04</f>
        <v>28.64628416</v>
      </c>
      <c r="P334" s="33">
        <f t="shared" si="116"/>
        <v>0</v>
      </c>
      <c r="Q334" s="33">
        <f t="shared" si="117"/>
        <v>0</v>
      </c>
      <c r="R334" s="33">
        <f t="shared" si="118"/>
        <v>63.354873080996512</v>
      </c>
      <c r="S334" s="33">
        <f t="shared" si="119"/>
        <v>63.354873080996512</v>
      </c>
      <c r="T334" s="33">
        <f t="shared" ref="T334:T335" si="128">P334+Q334+R334+S334</f>
        <v>126.70974616199302</v>
      </c>
      <c r="U334" s="38"/>
      <c r="V334" s="38"/>
      <c r="W334" s="45"/>
      <c r="X334" s="95">
        <f>L334/'2022'!M334*100</f>
        <v>100</v>
      </c>
      <c r="Y334" s="95">
        <f>N334/'2022'!O334*100</f>
        <v>100</v>
      </c>
      <c r="Z334" s="95">
        <f t="shared" si="110"/>
        <v>103.24470804950904</v>
      </c>
      <c r="AA334" s="95">
        <f t="shared" si="111"/>
        <v>104</v>
      </c>
    </row>
    <row r="335" spans="1:27" ht="64.5" customHeight="1">
      <c r="A335" s="48">
        <f>'2022'!A335</f>
        <v>7729314745</v>
      </c>
      <c r="B335" s="48" t="str">
        <f>'2022'!B335</f>
        <v>ФГБУ «ЦЖКУ» МО РФ</v>
      </c>
      <c r="C335" s="48" t="str">
        <f>'2022'!C335</f>
        <v>городской округ "Новая Земля"</v>
      </c>
      <c r="D335" s="48" t="s">
        <v>412</v>
      </c>
      <c r="E335" s="14" t="str">
        <f>'2022'!E335</f>
        <v>Горячая вода в части компонента на холодную воду</v>
      </c>
      <c r="F335" s="13"/>
      <c r="G335" s="32">
        <v>0</v>
      </c>
      <c r="H335" s="32">
        <v>0</v>
      </c>
      <c r="I335" s="32">
        <v>11874.75</v>
      </c>
      <c r="J335" s="32">
        <v>11874.75</v>
      </c>
      <c r="K335" s="131">
        <f t="shared" si="120"/>
        <v>23749.5</v>
      </c>
      <c r="L335" s="60">
        <f>'2022'!M335</f>
        <v>138.58767999999998</v>
      </c>
      <c r="M335" s="60">
        <f>('2022'!L335+'2022'!M335)/2*1.04*2-L335</f>
        <v>139.24590720000003</v>
      </c>
      <c r="N335" s="60">
        <f>'2022'!O335</f>
        <v>133.70240000000001</v>
      </c>
      <c r="O335" s="60">
        <f>IF((N335*1.04)&gt;M335,M335,N335*1.04)</f>
        <v>139.05049600000001</v>
      </c>
      <c r="P335" s="33">
        <f t="shared" si="116"/>
        <v>0</v>
      </c>
      <c r="Q335" s="33">
        <f t="shared" si="117"/>
        <v>0</v>
      </c>
      <c r="R335" s="33">
        <f t="shared" si="118"/>
        <v>2320.4591472002808</v>
      </c>
      <c r="S335" s="33">
        <f t="shared" si="119"/>
        <v>2320.4591472002808</v>
      </c>
      <c r="T335" s="33">
        <f t="shared" si="128"/>
        <v>4640.9182944005615</v>
      </c>
      <c r="U335" s="38"/>
      <c r="V335" s="38"/>
      <c r="W335" s="45"/>
      <c r="X335" s="95">
        <f>L335/'2022'!M335*100</f>
        <v>100</v>
      </c>
      <c r="Y335" s="95">
        <f>N335/'2022'!O335*100</f>
        <v>100</v>
      </c>
      <c r="Z335" s="95">
        <f t="shared" si="110"/>
        <v>100.4749536178108</v>
      </c>
      <c r="AA335" s="95">
        <f t="shared" si="111"/>
        <v>104</v>
      </c>
    </row>
    <row r="336" spans="1:27" ht="64.5" customHeight="1">
      <c r="A336" s="48">
        <v>7729314745</v>
      </c>
      <c r="B336" s="48" t="s">
        <v>280</v>
      </c>
      <c r="C336" s="48" t="s">
        <v>323</v>
      </c>
      <c r="D336" s="48" t="s">
        <v>282</v>
      </c>
      <c r="E336" s="13" t="s">
        <v>271</v>
      </c>
      <c r="F336" s="13"/>
      <c r="G336" s="32">
        <v>4309</v>
      </c>
      <c r="H336" s="32">
        <v>4309</v>
      </c>
      <c r="I336" s="32">
        <v>4309</v>
      </c>
      <c r="J336" s="32">
        <v>4309</v>
      </c>
      <c r="K336" s="131">
        <f t="shared" si="120"/>
        <v>17236</v>
      </c>
      <c r="L336" s="60">
        <f>'2022'!M336</f>
        <v>182.61</v>
      </c>
      <c r="M336" s="60">
        <f>('2022'!L336+'2022'!M336)/2*1.04*2-L336</f>
        <v>197.21880000000004</v>
      </c>
      <c r="N336" s="60">
        <f>'2022'!O336</f>
        <v>31.220800000000001</v>
      </c>
      <c r="O336" s="60">
        <f t="shared" si="126"/>
        <v>32.469632000000004</v>
      </c>
      <c r="P336" s="33">
        <f t="shared" si="116"/>
        <v>652336.06280000007</v>
      </c>
      <c r="Q336" s="33">
        <f t="shared" si="117"/>
        <v>652336.06280000007</v>
      </c>
      <c r="R336" s="33">
        <f t="shared" si="118"/>
        <v>709904.16491200018</v>
      </c>
      <c r="S336" s="33">
        <f t="shared" si="119"/>
        <v>709904.16491200018</v>
      </c>
      <c r="T336" s="33">
        <f t="shared" si="107"/>
        <v>2724480.4554240005</v>
      </c>
      <c r="U336" s="38"/>
      <c r="V336" s="38"/>
      <c r="W336" s="45"/>
      <c r="X336" s="95">
        <f>L336/'2022'!M336*100</f>
        <v>100</v>
      </c>
      <c r="Y336" s="95">
        <f>N336/'2022'!O336*100</f>
        <v>100</v>
      </c>
      <c r="Z336" s="95">
        <f t="shared" si="110"/>
        <v>108</v>
      </c>
      <c r="AA336" s="95">
        <f t="shared" si="111"/>
        <v>104</v>
      </c>
    </row>
    <row r="337" spans="1:27" ht="64.5" customHeight="1">
      <c r="A337" s="48">
        <v>2911001370</v>
      </c>
      <c r="B337" s="48" t="s">
        <v>414</v>
      </c>
      <c r="C337" s="48" t="s">
        <v>259</v>
      </c>
      <c r="D337" s="48"/>
      <c r="E337" s="13" t="s">
        <v>270</v>
      </c>
      <c r="F337" s="13"/>
      <c r="G337" s="32">
        <v>0</v>
      </c>
      <c r="H337" s="32">
        <v>0</v>
      </c>
      <c r="I337" s="32">
        <v>915</v>
      </c>
      <c r="J337" s="32">
        <v>915</v>
      </c>
      <c r="K337" s="41">
        <f t="shared" si="120"/>
        <v>1830</v>
      </c>
      <c r="L337" s="60">
        <f>'2022'!M337</f>
        <v>22.742565999999997</v>
      </c>
      <c r="M337" s="60">
        <f>('2022'!L337+'2022'!M337)/2*1.04*2-L337</f>
        <v>22.850582640000006</v>
      </c>
      <c r="N337" s="60">
        <f>'2022'!O337</f>
        <v>21.940880000000003</v>
      </c>
      <c r="O337" s="60">
        <f t="shared" si="126"/>
        <v>22.818515200000004</v>
      </c>
      <c r="P337" s="33">
        <f t="shared" si="116"/>
        <v>0</v>
      </c>
      <c r="Q337" s="33">
        <f t="shared" si="117"/>
        <v>0</v>
      </c>
      <c r="R337" s="33">
        <f t="shared" si="118"/>
        <v>29.341707600002085</v>
      </c>
      <c r="S337" s="33">
        <f t="shared" si="119"/>
        <v>29.341707600002085</v>
      </c>
      <c r="T337" s="33">
        <f t="shared" si="107"/>
        <v>58.68341520000417</v>
      </c>
      <c r="U337" s="38"/>
      <c r="V337" s="38"/>
      <c r="W337" s="45"/>
      <c r="X337" s="95">
        <f>L337/'2022'!M337*100</f>
        <v>100</v>
      </c>
      <c r="Y337" s="95">
        <f>N337/'2022'!O337*100</f>
        <v>100</v>
      </c>
      <c r="Z337" s="95">
        <f t="shared" si="110"/>
        <v>100.4749536178108</v>
      </c>
      <c r="AA337" s="95">
        <f t="shared" si="111"/>
        <v>104</v>
      </c>
    </row>
    <row r="338" spans="1:27" ht="64.5" customHeight="1">
      <c r="A338" s="48">
        <v>2912003370</v>
      </c>
      <c r="B338" s="48" t="s">
        <v>416</v>
      </c>
      <c r="C338" s="48" t="s">
        <v>415</v>
      </c>
      <c r="D338" s="48"/>
      <c r="E338" s="13" t="s">
        <v>270</v>
      </c>
      <c r="F338" s="13"/>
      <c r="G338" s="32">
        <v>117</v>
      </c>
      <c r="H338" s="32">
        <v>117</v>
      </c>
      <c r="I338" s="32">
        <v>117</v>
      </c>
      <c r="J338" s="32">
        <v>117</v>
      </c>
      <c r="K338" s="41">
        <f t="shared" si="120"/>
        <v>468</v>
      </c>
      <c r="L338" s="60">
        <f>'2022'!M338</f>
        <v>58.22</v>
      </c>
      <c r="M338" s="60">
        <f>('2022'!L338+'2022'!M338)/2*1.04*2-L338</f>
        <v>62.877600000000001</v>
      </c>
      <c r="N338" s="60">
        <f>'2022'!O338</f>
        <v>46.28</v>
      </c>
      <c r="O338" s="60">
        <f t="shared" si="126"/>
        <v>48.1312</v>
      </c>
      <c r="P338" s="33">
        <f t="shared" si="116"/>
        <v>1396.9799999999998</v>
      </c>
      <c r="Q338" s="33">
        <f t="shared" si="117"/>
        <v>1396.9799999999998</v>
      </c>
      <c r="R338" s="33">
        <f t="shared" si="118"/>
        <v>1725.3288000000002</v>
      </c>
      <c r="S338" s="33">
        <f t="shared" si="119"/>
        <v>1725.3288000000002</v>
      </c>
      <c r="T338" s="33">
        <f t="shared" si="107"/>
        <v>6244.6176000000005</v>
      </c>
      <c r="U338" s="38"/>
      <c r="V338" s="38"/>
      <c r="W338" s="45"/>
      <c r="X338" s="95">
        <f>L338/'2022'!M338*100</f>
        <v>100</v>
      </c>
      <c r="Y338" s="95">
        <f>N338/'2022'!O338*100</f>
        <v>100</v>
      </c>
      <c r="Z338" s="95">
        <f t="shared" si="110"/>
        <v>108</v>
      </c>
      <c r="AA338" s="95">
        <f t="shared" si="111"/>
        <v>104</v>
      </c>
    </row>
    <row r="339" spans="1:27" s="15" customFormat="1" ht="30.75" customHeight="1">
      <c r="A339" s="183" t="s">
        <v>290</v>
      </c>
      <c r="B339" s="183"/>
      <c r="C339" s="183"/>
      <c r="D339" s="183"/>
      <c r="E339" s="183"/>
      <c r="F339" s="195"/>
      <c r="G339" s="111">
        <f t="shared" ref="G339:T339" si="129">SUM(G311:G338)</f>
        <v>86802.42085000001</v>
      </c>
      <c r="H339" s="111">
        <f t="shared" si="129"/>
        <v>86535.897370000006</v>
      </c>
      <c r="I339" s="111">
        <f t="shared" si="129"/>
        <v>144284.97489000001</v>
      </c>
      <c r="J339" s="111">
        <f t="shared" si="129"/>
        <v>144291.17589000001</v>
      </c>
      <c r="K339" s="111">
        <f t="shared" si="129"/>
        <v>461914.46900000004</v>
      </c>
      <c r="L339" s="111"/>
      <c r="M339" s="111"/>
      <c r="N339" s="111"/>
      <c r="O339" s="111"/>
      <c r="P339" s="196">
        <f t="shared" si="129"/>
        <v>2976870.0554947108</v>
      </c>
      <c r="Q339" s="196">
        <f t="shared" si="129"/>
        <v>2946360.5590709168</v>
      </c>
      <c r="R339" s="196">
        <f t="shared" si="129"/>
        <v>3904236.0592655684</v>
      </c>
      <c r="S339" s="196">
        <f t="shared" si="129"/>
        <v>3904962.8240813888</v>
      </c>
      <c r="T339" s="196">
        <f t="shared" si="129"/>
        <v>13732429.49791258</v>
      </c>
      <c r="U339" s="196">
        <f>'2022'!V339</f>
        <v>1290391.0992510796</v>
      </c>
      <c r="V339" s="196">
        <f>S339/3</f>
        <v>1301654.2746937962</v>
      </c>
      <c r="W339" s="196">
        <f>T339+U339-V339</f>
        <v>13721166.322469864</v>
      </c>
    </row>
    <row r="340" spans="1:27" s="15" customFormat="1" ht="33" customHeight="1">
      <c r="A340" s="183" t="s">
        <v>276</v>
      </c>
      <c r="B340" s="183"/>
      <c r="C340" s="183"/>
      <c r="D340" s="183"/>
      <c r="E340" s="183"/>
      <c r="F340" s="195"/>
      <c r="G340" s="112">
        <f t="shared" ref="G340:T340" si="130">G339+G308</f>
        <v>17640625.354979362</v>
      </c>
      <c r="H340" s="112">
        <f t="shared" si="130"/>
        <v>17123094.702908345</v>
      </c>
      <c r="I340" s="112">
        <f t="shared" si="130"/>
        <v>16987314.910731342</v>
      </c>
      <c r="J340" s="112">
        <f t="shared" si="130"/>
        <v>17846786.325363342</v>
      </c>
      <c r="K340" s="112">
        <f t="shared" si="130"/>
        <v>69597821.293982372</v>
      </c>
      <c r="L340" s="112"/>
      <c r="M340" s="112"/>
      <c r="N340" s="112"/>
      <c r="O340" s="112"/>
      <c r="P340" s="218">
        <f t="shared" si="130"/>
        <v>427119839.66058356</v>
      </c>
      <c r="Q340" s="218">
        <f t="shared" si="130"/>
        <v>417564164.07136142</v>
      </c>
      <c r="R340" s="218">
        <f t="shared" si="130"/>
        <v>407798869.86614102</v>
      </c>
      <c r="S340" s="218">
        <f t="shared" si="130"/>
        <v>426656058.94630635</v>
      </c>
      <c r="T340" s="218">
        <f t="shared" si="130"/>
        <v>1679138932.5443926</v>
      </c>
      <c r="U340" s="219">
        <f>U339+U308</f>
        <v>141060076.39374146</v>
      </c>
      <c r="V340" s="219">
        <f>V339+V308</f>
        <v>142218686.31543544</v>
      </c>
      <c r="W340" s="219">
        <f>W339+W308</f>
        <v>1677980322.6226985</v>
      </c>
    </row>
    <row r="341" spans="1:27" ht="34.5" customHeight="1">
      <c r="A341" s="7"/>
      <c r="B341" s="10"/>
      <c r="C341" s="19"/>
      <c r="D341" s="7"/>
      <c r="E341" s="7"/>
      <c r="F341" s="7"/>
      <c r="G341" s="8"/>
      <c r="H341" s="7"/>
      <c r="I341" s="7"/>
      <c r="J341" s="56"/>
      <c r="K341" s="55"/>
      <c r="L341" s="7"/>
      <c r="M341" s="7"/>
      <c r="N341" s="7"/>
      <c r="O341" s="8"/>
      <c r="P341" s="7"/>
      <c r="Q341" s="7"/>
      <c r="R341" s="7"/>
      <c r="S341" s="53"/>
      <c r="T341" s="54"/>
      <c r="U341" s="54"/>
      <c r="V341" s="54"/>
      <c r="W341" s="55"/>
    </row>
    <row r="342" spans="1:27" ht="34.5" hidden="1" customHeight="1">
      <c r="A342" s="7"/>
      <c r="B342" s="10"/>
      <c r="C342" s="19"/>
      <c r="D342" s="7"/>
      <c r="E342" s="7"/>
      <c r="F342" s="7"/>
      <c r="G342" s="8"/>
      <c r="H342" s="7"/>
      <c r="I342" s="7"/>
      <c r="J342" s="7"/>
      <c r="K342" s="8"/>
      <c r="L342" s="7"/>
      <c r="M342" s="7"/>
      <c r="N342" s="7"/>
      <c r="O342" s="8"/>
      <c r="P342" s="7"/>
      <c r="Q342" s="7"/>
      <c r="R342" s="7"/>
      <c r="S342" s="8"/>
      <c r="T342" s="133"/>
      <c r="U342" s="50"/>
      <c r="V342" s="50"/>
      <c r="W342" s="51"/>
    </row>
    <row r="343" spans="1:27" s="65" customFormat="1" ht="67.5" hidden="1" customHeight="1">
      <c r="A343" s="61"/>
      <c r="B343" s="62"/>
      <c r="C343" s="62"/>
      <c r="D343" s="62"/>
      <c r="E343" s="144" t="s">
        <v>394</v>
      </c>
      <c r="F343" s="144"/>
      <c r="G343" s="144"/>
      <c r="H343" s="63"/>
      <c r="I343" s="63"/>
      <c r="J343" s="64"/>
      <c r="K343" s="64"/>
      <c r="L343" s="64"/>
      <c r="M343" s="64"/>
      <c r="R343" s="200"/>
      <c r="S343" s="200"/>
      <c r="T343" s="201"/>
      <c r="U343" s="134"/>
      <c r="X343" s="15"/>
      <c r="Y343" s="15"/>
    </row>
    <row r="344" spans="1:27" s="65" customFormat="1" ht="21.75" hidden="1" customHeight="1">
      <c r="A344" s="61"/>
      <c r="B344" s="62"/>
      <c r="C344" s="62"/>
      <c r="D344" s="62"/>
      <c r="E344" s="137"/>
      <c r="F344" s="137"/>
      <c r="H344" s="137"/>
      <c r="I344" s="137"/>
      <c r="J344" s="64"/>
      <c r="K344" s="64"/>
      <c r="L344" s="64"/>
      <c r="M344" s="64"/>
      <c r="X344" s="15"/>
      <c r="Y344" s="15"/>
    </row>
    <row r="345" spans="1:27" s="65" customFormat="1" ht="29.25" hidden="1" customHeight="1">
      <c r="A345" s="61"/>
      <c r="B345" s="62"/>
      <c r="C345" s="62"/>
      <c r="D345" s="62"/>
      <c r="E345" s="144" t="s">
        <v>287</v>
      </c>
      <c r="F345" s="144"/>
      <c r="G345" s="144"/>
      <c r="H345" s="202"/>
      <c r="I345" s="203"/>
      <c r="J345" s="66" t="s">
        <v>288</v>
      </c>
      <c r="M345" s="66"/>
      <c r="X345" s="15"/>
      <c r="Y345" s="15"/>
    </row>
    <row r="346" spans="1:27" s="65" customFormat="1" ht="29.25" hidden="1" customHeight="1">
      <c r="A346" s="61"/>
      <c r="B346" s="62"/>
      <c r="C346" s="62"/>
      <c r="D346" s="62"/>
      <c r="E346" s="137"/>
      <c r="F346" s="137"/>
      <c r="G346" s="62"/>
      <c r="H346" s="204"/>
      <c r="I346" s="205"/>
      <c r="J346" s="66"/>
      <c r="M346" s="66"/>
      <c r="X346" s="15"/>
      <c r="Y346" s="15"/>
    </row>
    <row r="347" spans="1:27" s="65" customFormat="1" ht="117.75" hidden="1" customHeight="1">
      <c r="A347" s="61"/>
      <c r="B347" s="62"/>
      <c r="C347" s="62"/>
      <c r="D347" s="62"/>
      <c r="E347" s="206"/>
      <c r="F347" s="206"/>
      <c r="G347" s="62"/>
      <c r="H347" s="64"/>
      <c r="I347" s="64"/>
      <c r="J347" s="64"/>
      <c r="M347" s="64"/>
      <c r="X347" s="15"/>
      <c r="Y347" s="15"/>
    </row>
    <row r="348" spans="1:27" s="65" customFormat="1" ht="29.25" hidden="1" customHeight="1">
      <c r="A348" s="61"/>
      <c r="B348" s="62"/>
      <c r="C348" s="62"/>
      <c r="D348" s="62"/>
      <c r="E348" s="207" t="s">
        <v>395</v>
      </c>
      <c r="F348" s="207"/>
      <c r="G348" s="207"/>
      <c r="H348" s="208"/>
      <c r="I348" s="208"/>
      <c r="J348" s="67" t="s">
        <v>396</v>
      </c>
      <c r="M348" s="67"/>
      <c r="X348" s="15"/>
      <c r="Y348" s="15"/>
    </row>
    <row r="349" spans="1:27" s="70" customFormat="1" ht="44.25" hidden="1" customHeight="1">
      <c r="A349" s="68"/>
      <c r="B349" s="69"/>
      <c r="C349" s="69"/>
      <c r="D349" s="69"/>
      <c r="F349" s="71"/>
      <c r="G349" s="71"/>
      <c r="H349" s="209"/>
      <c r="I349" s="209"/>
      <c r="J349" s="72"/>
      <c r="M349" s="72"/>
      <c r="X349" s="15"/>
      <c r="Y349" s="15"/>
    </row>
    <row r="350" spans="1:27" ht="34.5" hidden="1" customHeight="1">
      <c r="A350" s="7"/>
      <c r="B350" s="10"/>
      <c r="C350" s="19"/>
      <c r="D350" s="7"/>
      <c r="E350" s="7"/>
      <c r="F350" s="7"/>
      <c r="G350" s="8"/>
      <c r="H350" s="7"/>
      <c r="I350" s="7"/>
      <c r="J350" s="7"/>
      <c r="K350" s="8"/>
      <c r="L350" s="7"/>
      <c r="M350" s="7"/>
      <c r="N350" s="7"/>
      <c r="O350" s="8"/>
      <c r="P350" s="7"/>
      <c r="Q350" s="7"/>
      <c r="R350" s="7"/>
      <c r="S350" s="8"/>
      <c r="T350" s="7"/>
      <c r="U350" s="7"/>
      <c r="V350" s="7"/>
      <c r="W350" s="8"/>
    </row>
    <row r="351" spans="1:27" ht="18.75" customHeight="1">
      <c r="A351" s="143"/>
      <c r="B351" s="143"/>
      <c r="C351" s="143"/>
      <c r="D351" s="143"/>
      <c r="E351" s="143"/>
      <c r="F351" s="7"/>
      <c r="G351" s="8"/>
      <c r="H351" s="7"/>
      <c r="I351" s="7"/>
      <c r="J351" s="7"/>
      <c r="K351" s="8"/>
      <c r="L351" s="7"/>
      <c r="M351" s="7"/>
      <c r="N351" s="7"/>
      <c r="O351" s="8"/>
      <c r="P351" s="7"/>
      <c r="Q351" s="7"/>
      <c r="R351" s="7"/>
      <c r="S351" s="8"/>
      <c r="T351" s="7"/>
      <c r="U351" s="7"/>
      <c r="V351" s="7"/>
      <c r="W351" s="8"/>
    </row>
    <row r="352" spans="1:27" ht="20.25" customHeight="1">
      <c r="A352" s="142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7"/>
      <c r="Q352" s="7"/>
      <c r="R352" s="7"/>
      <c r="S352" s="8"/>
      <c r="T352" s="7"/>
      <c r="U352" s="7"/>
      <c r="V352" s="7"/>
      <c r="W352" s="8"/>
    </row>
    <row r="353" spans="1:15" ht="21" customHeight="1">
      <c r="A353" s="142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</row>
    <row r="354" spans="1:15" ht="24.75" customHeight="1">
      <c r="A354" s="142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</row>
    <row r="355" spans="1:15" ht="19.5" customHeight="1">
      <c r="A355" s="142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</row>
    <row r="356" spans="1:15" ht="24.75" customHeight="1">
      <c r="A356" s="142"/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</row>
  </sheetData>
  <autoFilter ref="A6:AA340"/>
  <mergeCells count="29">
    <mergeCell ref="E345:G345"/>
    <mergeCell ref="E348:G348"/>
    <mergeCell ref="L3:O3"/>
    <mergeCell ref="A356:O356"/>
    <mergeCell ref="A339:E339"/>
    <mergeCell ref="A340:E340"/>
    <mergeCell ref="A351:E351"/>
    <mergeCell ref="A352:O352"/>
    <mergeCell ref="A353:O353"/>
    <mergeCell ref="A354:O354"/>
    <mergeCell ref="A355:O355"/>
    <mergeCell ref="E343:G343"/>
    <mergeCell ref="A310:C310"/>
    <mergeCell ref="A308:E308"/>
    <mergeCell ref="U4:U5"/>
    <mergeCell ref="V4:V5"/>
    <mergeCell ref="W4:W5"/>
    <mergeCell ref="G2:M2"/>
    <mergeCell ref="R343:S343"/>
    <mergeCell ref="F4:F5"/>
    <mergeCell ref="G4:K4"/>
    <mergeCell ref="L4:M4"/>
    <mergeCell ref="N4:O4"/>
    <mergeCell ref="P4:T4"/>
    <mergeCell ref="A4:A5"/>
    <mergeCell ref="B4:B5"/>
    <mergeCell ref="C4:C5"/>
    <mergeCell ref="D4:D5"/>
    <mergeCell ref="E4:E5"/>
  </mergeCells>
  <phoneticPr fontId="69" type="noConversion"/>
  <pageMargins left="0.31496062992125984" right="0.31496062992125984" top="0.74803149606299213" bottom="0.59055118110236227" header="0" footer="0.39370078740157483"/>
  <pageSetup paperSize="9" scale="33" fitToHeight="0" orientation="landscape" r:id="rId1"/>
  <headerFooter>
    <oddFooter>&amp;C&amp;P</oddFooter>
  </headerFooter>
  <colBreaks count="1" manualBreakCount="1">
    <brk id="15" max="34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55"/>
  <sheetViews>
    <sheetView view="pageBreakPreview" zoomScale="50" zoomScaleNormal="50" zoomScaleSheetLayoutView="50" workbookViewId="0">
      <pane xSplit="6" ySplit="7" topLeftCell="G338" activePane="bottomRight" state="frozen"/>
      <selection pane="topRight" activeCell="G1" sqref="G1"/>
      <selection pane="bottomLeft" activeCell="A7" sqref="A7"/>
      <selection pane="bottomRight" activeCell="D3" sqref="D3"/>
    </sheetView>
  </sheetViews>
  <sheetFormatPr defaultColWidth="9.140625" defaultRowHeight="12.75" customHeight="1" outlineLevelCol="1"/>
  <cols>
    <col min="1" max="1" width="30.5703125" style="2" customWidth="1"/>
    <col min="2" max="2" width="45.5703125" style="11" customWidth="1"/>
    <col min="3" max="3" width="55.140625" style="11" customWidth="1"/>
    <col min="4" max="4" width="59.5703125" style="2" customWidth="1"/>
    <col min="5" max="5" width="45.7109375" style="2" customWidth="1"/>
    <col min="6" max="6" width="24" style="2" hidden="1" customWidth="1" outlineLevel="1"/>
    <col min="7" max="7" width="29.5703125" style="31" customWidth="1" collapsed="1"/>
    <col min="8" max="10" width="29.5703125" style="31" customWidth="1"/>
    <col min="11" max="11" width="36.42578125" style="31" customWidth="1"/>
    <col min="12" max="15" width="20.140625" style="1" customWidth="1"/>
    <col min="16" max="16" width="26.140625" style="29" customWidth="1"/>
    <col min="17" max="17" width="31.5703125" style="29" customWidth="1"/>
    <col min="18" max="19" width="26.140625" style="29" customWidth="1"/>
    <col min="20" max="20" width="28.5703125" style="29" customWidth="1"/>
    <col min="21" max="21" width="29.28515625" style="1" customWidth="1"/>
    <col min="22" max="22" width="28.7109375" style="1" customWidth="1"/>
    <col min="23" max="23" width="29.85546875" style="1" customWidth="1"/>
    <col min="24" max="27" width="15.7109375" style="15" hidden="1" customWidth="1" outlineLevel="1"/>
    <col min="28" max="28" width="9.140625" style="1" collapsed="1"/>
    <col min="29" max="16384" width="9.140625" style="1"/>
  </cols>
  <sheetData>
    <row r="1" spans="1:27" ht="41.25" customHeight="1">
      <c r="M1" s="138"/>
    </row>
    <row r="2" spans="1:27" s="17" customFormat="1" ht="126.75" customHeight="1">
      <c r="B2" s="136"/>
      <c r="C2" s="136"/>
      <c r="D2" s="136"/>
      <c r="E2" s="136"/>
      <c r="F2" s="136"/>
      <c r="G2" s="141" t="s">
        <v>451</v>
      </c>
      <c r="H2" s="141"/>
      <c r="I2" s="141"/>
      <c r="J2" s="141"/>
      <c r="K2" s="141"/>
      <c r="L2" s="141"/>
      <c r="M2" s="141"/>
      <c r="N2" s="141"/>
      <c r="O2" s="139"/>
      <c r="P2" s="136"/>
      <c r="Q2" s="136"/>
      <c r="R2" s="136"/>
      <c r="S2" s="136"/>
      <c r="T2" s="136"/>
      <c r="U2" s="136"/>
      <c r="V2" s="136"/>
      <c r="W2" s="136"/>
      <c r="X2" s="94"/>
      <c r="Y2" s="15"/>
      <c r="Z2" s="15"/>
      <c r="AA2" s="15"/>
    </row>
    <row r="3" spans="1:27" ht="36" customHeight="1">
      <c r="A3" s="4"/>
      <c r="B3" s="9"/>
      <c r="C3" s="18"/>
      <c r="D3" s="4"/>
      <c r="E3" s="4"/>
      <c r="F3" s="4"/>
      <c r="G3" s="30"/>
      <c r="H3" s="30"/>
      <c r="I3" s="30"/>
      <c r="J3" s="30"/>
      <c r="K3" s="30"/>
      <c r="L3" s="145"/>
      <c r="M3" s="145"/>
      <c r="N3" s="145"/>
      <c r="O3" s="145"/>
    </row>
    <row r="4" spans="1:27" s="15" customFormat="1" ht="108.75" customHeight="1">
      <c r="A4" s="220" t="s">
        <v>2</v>
      </c>
      <c r="B4" s="220" t="s">
        <v>3</v>
      </c>
      <c r="C4" s="221" t="s">
        <v>0</v>
      </c>
      <c r="D4" s="220" t="s">
        <v>1</v>
      </c>
      <c r="E4" s="222" t="s">
        <v>283</v>
      </c>
      <c r="F4" s="223" t="s">
        <v>291</v>
      </c>
      <c r="G4" s="154" t="s">
        <v>440</v>
      </c>
      <c r="H4" s="155"/>
      <c r="I4" s="155"/>
      <c r="J4" s="155"/>
      <c r="K4" s="156"/>
      <c r="L4" s="214" t="s">
        <v>381</v>
      </c>
      <c r="M4" s="215"/>
      <c r="N4" s="214" t="s">
        <v>441</v>
      </c>
      <c r="O4" s="215"/>
      <c r="P4" s="157" t="s">
        <v>277</v>
      </c>
      <c r="Q4" s="158"/>
      <c r="R4" s="158"/>
      <c r="S4" s="158"/>
      <c r="T4" s="159"/>
      <c r="U4" s="224" t="s">
        <v>445</v>
      </c>
      <c r="V4" s="224" t="s">
        <v>446</v>
      </c>
      <c r="W4" s="224" t="s">
        <v>447</v>
      </c>
      <c r="X4" s="147" t="s">
        <v>397</v>
      </c>
      <c r="Y4" s="148"/>
      <c r="Z4" s="148"/>
      <c r="AA4" s="148"/>
    </row>
    <row r="5" spans="1:27" s="16" customFormat="1" ht="131.25" customHeight="1">
      <c r="A5" s="225"/>
      <c r="B5" s="225"/>
      <c r="C5" s="226"/>
      <c r="D5" s="225"/>
      <c r="E5" s="227"/>
      <c r="F5" s="228"/>
      <c r="G5" s="163" t="s">
        <v>388</v>
      </c>
      <c r="H5" s="163" t="s">
        <v>386</v>
      </c>
      <c r="I5" s="163" t="s">
        <v>285</v>
      </c>
      <c r="J5" s="163" t="s">
        <v>286</v>
      </c>
      <c r="K5" s="163" t="s">
        <v>273</v>
      </c>
      <c r="L5" s="163" t="s">
        <v>274</v>
      </c>
      <c r="M5" s="163" t="s">
        <v>275</v>
      </c>
      <c r="N5" s="163" t="s">
        <v>274</v>
      </c>
      <c r="O5" s="163" t="s">
        <v>275</v>
      </c>
      <c r="P5" s="163" t="s">
        <v>284</v>
      </c>
      <c r="Q5" s="163" t="s">
        <v>386</v>
      </c>
      <c r="R5" s="163" t="s">
        <v>285</v>
      </c>
      <c r="S5" s="163" t="s">
        <v>286</v>
      </c>
      <c r="T5" s="163" t="s">
        <v>273</v>
      </c>
      <c r="U5" s="229"/>
      <c r="V5" s="229"/>
      <c r="W5" s="229"/>
      <c r="X5" s="89" t="s">
        <v>435</v>
      </c>
      <c r="Y5" s="89" t="s">
        <v>436</v>
      </c>
      <c r="Z5" s="89" t="s">
        <v>431</v>
      </c>
      <c r="AA5" s="89" t="s">
        <v>434</v>
      </c>
    </row>
    <row r="6" spans="1:27" s="5" customFormat="1" ht="12.75" customHeight="1">
      <c r="A6" s="21"/>
      <c r="B6" s="22"/>
      <c r="C6" s="22"/>
      <c r="D6" s="21"/>
      <c r="E6" s="23"/>
      <c r="F6" s="23"/>
      <c r="G6" s="24"/>
      <c r="H6" s="24"/>
      <c r="I6" s="24"/>
      <c r="J6" s="24"/>
      <c r="K6" s="24"/>
      <c r="L6" s="101"/>
      <c r="M6" s="101"/>
      <c r="N6" s="102"/>
      <c r="O6" s="102"/>
      <c r="P6" s="24"/>
      <c r="Q6" s="24"/>
      <c r="R6" s="24"/>
      <c r="S6" s="24"/>
      <c r="T6" s="24"/>
      <c r="U6" s="25"/>
      <c r="V6" s="25"/>
      <c r="W6" s="25"/>
      <c r="X6" s="16"/>
      <c r="Y6" s="16"/>
      <c r="Z6" s="16"/>
      <c r="AA6" s="16"/>
    </row>
    <row r="7" spans="1:27" s="171" customFormat="1" ht="32.25" customHeight="1">
      <c r="A7" s="167" t="s">
        <v>379</v>
      </c>
      <c r="B7" s="168"/>
      <c r="C7" s="216"/>
      <c r="D7" s="168"/>
      <c r="E7" s="168"/>
      <c r="F7" s="168"/>
      <c r="G7" s="169"/>
      <c r="H7" s="169"/>
      <c r="I7" s="169"/>
      <c r="J7" s="169"/>
      <c r="K7" s="169"/>
      <c r="L7" s="168"/>
      <c r="M7" s="168"/>
      <c r="N7" s="168"/>
      <c r="O7" s="168"/>
      <c r="P7" s="169"/>
      <c r="Q7" s="169"/>
      <c r="R7" s="169"/>
      <c r="S7" s="169"/>
      <c r="T7" s="169"/>
      <c r="U7" s="168"/>
      <c r="V7" s="168"/>
      <c r="W7" s="170"/>
      <c r="X7" s="173"/>
      <c r="Y7" s="173"/>
      <c r="Z7" s="173"/>
      <c r="AA7" s="173"/>
    </row>
    <row r="8" spans="1:27" s="6" customFormat="1" ht="49.5" customHeight="1">
      <c r="A8" s="34" t="s">
        <v>7</v>
      </c>
      <c r="B8" s="46" t="s">
        <v>8</v>
      </c>
      <c r="C8" s="47" t="s">
        <v>5</v>
      </c>
      <c r="D8" s="34" t="s">
        <v>6</v>
      </c>
      <c r="E8" s="26" t="s">
        <v>270</v>
      </c>
      <c r="F8" s="26"/>
      <c r="G8" s="32">
        <v>30077.203000000001</v>
      </c>
      <c r="H8" s="32">
        <v>29996.364000000001</v>
      </c>
      <c r="I8" s="32">
        <v>37601.550000000003</v>
      </c>
      <c r="J8" s="32">
        <v>28745.096000000001</v>
      </c>
      <c r="K8" s="32">
        <f>G8+H8+I8+J8</f>
        <v>126420.213</v>
      </c>
      <c r="L8" s="60">
        <f>'2023'!M8</f>
        <v>69.158248000000015</v>
      </c>
      <c r="M8" s="60">
        <f>('2023'!L8+'2023'!M8)/2*1.04*2-L8</f>
        <v>72.213577920000006</v>
      </c>
      <c r="N8" s="60">
        <f>'2023'!O8</f>
        <v>28.878720000000001</v>
      </c>
      <c r="O8" s="60">
        <f>N8*1.04</f>
        <v>30.033868800000004</v>
      </c>
      <c r="P8" s="33">
        <f>G8*(L8-N8)</f>
        <v>1211495.5404001845</v>
      </c>
      <c r="Q8" s="33">
        <f>(L8-N8)*H8</f>
        <v>1208239.3836361924</v>
      </c>
      <c r="R8" s="33">
        <f>(M8-O8)*I8</f>
        <v>1586022.4414611361</v>
      </c>
      <c r="S8" s="33">
        <f>(M8-O8)*J8</f>
        <v>1212459.7879064756</v>
      </c>
      <c r="T8" s="33">
        <f>P8+Q8+R8+S8</f>
        <v>5218217.153403989</v>
      </c>
      <c r="U8" s="33"/>
      <c r="V8" s="33"/>
      <c r="W8" s="33"/>
      <c r="X8" s="95">
        <f>L8/'2023'!M8*100</f>
        <v>100</v>
      </c>
      <c r="Y8" s="95">
        <f>N8/'2023'!O8*100</f>
        <v>100</v>
      </c>
      <c r="Z8" s="95">
        <f t="shared" ref="Z8:Z48" si="0">M8/L8*100</f>
        <v>104.41788218810863</v>
      </c>
      <c r="AA8" s="95">
        <f t="shared" ref="AA8:AA48" si="1">O8/N8*100</f>
        <v>104</v>
      </c>
    </row>
    <row r="9" spans="1:27" s="3" customFormat="1" ht="49.5" customHeight="1">
      <c r="A9" s="38" t="s">
        <v>10</v>
      </c>
      <c r="B9" s="48" t="s">
        <v>11</v>
      </c>
      <c r="C9" s="49" t="s">
        <v>5</v>
      </c>
      <c r="D9" s="38" t="s">
        <v>9</v>
      </c>
      <c r="E9" s="13" t="s">
        <v>270</v>
      </c>
      <c r="F9" s="13"/>
      <c r="G9" s="32">
        <v>399.41899999999998</v>
      </c>
      <c r="H9" s="32">
        <v>519.279</v>
      </c>
      <c r="I9" s="32">
        <v>655.57899999999995</v>
      </c>
      <c r="J9" s="32">
        <v>430.67899999999997</v>
      </c>
      <c r="K9" s="32">
        <f t="shared" ref="K9:K77" si="2">G9+H9+I9+J9</f>
        <v>2004.9560000000001</v>
      </c>
      <c r="L9" s="60">
        <f>'2023'!M9</f>
        <v>77.443080000000009</v>
      </c>
      <c r="M9" s="60">
        <f>('2023'!L9+'2023'!M9)/2*1.04*2-L9</f>
        <v>83.257803200000012</v>
      </c>
      <c r="N9" s="60">
        <f>'2023'!O9</f>
        <v>32.026176</v>
      </c>
      <c r="O9" s="60">
        <f t="shared" ref="O9:O77" si="3">N9*1.04</f>
        <v>33.307223040000004</v>
      </c>
      <c r="P9" s="33">
        <f t="shared" ref="P9:P72" si="4">G9*(L9-N9)</f>
        <v>18140.374378776003</v>
      </c>
      <c r="Q9" s="33">
        <f t="shared" ref="Q9:Q72" si="5">(L9-N9)*H9</f>
        <v>23584.044492216006</v>
      </c>
      <c r="R9" s="33">
        <f t="shared" ref="R9:R72" si="6">(M9-O9)*I9</f>
        <v>32746.551390712644</v>
      </c>
      <c r="S9" s="33">
        <f t="shared" ref="S9:S72" si="7">(M9-O9)*J9</f>
        <v>21512.665912728644</v>
      </c>
      <c r="T9" s="33">
        <f t="shared" ref="T9:T72" si="8">P9+Q9+R9+S9</f>
        <v>95983.636174433297</v>
      </c>
      <c r="U9" s="52"/>
      <c r="V9" s="52"/>
      <c r="W9" s="52"/>
      <c r="X9" s="95">
        <f>L9/'2023'!M9*100</f>
        <v>100</v>
      </c>
      <c r="Y9" s="95">
        <f>N9/'2023'!O9*100</f>
        <v>100</v>
      </c>
      <c r="Z9" s="95">
        <f t="shared" si="0"/>
        <v>107.50838318930498</v>
      </c>
      <c r="AA9" s="95">
        <f t="shared" si="1"/>
        <v>104</v>
      </c>
    </row>
    <row r="10" spans="1:27" s="3" customFormat="1" ht="60" customHeight="1">
      <c r="A10" s="38" t="s">
        <v>13</v>
      </c>
      <c r="B10" s="48" t="s">
        <v>14</v>
      </c>
      <c r="C10" s="49" t="s">
        <v>5</v>
      </c>
      <c r="D10" s="38" t="s">
        <v>12</v>
      </c>
      <c r="E10" s="13" t="s">
        <v>270</v>
      </c>
      <c r="F10" s="13"/>
      <c r="G10" s="32">
        <v>173781.45499999999</v>
      </c>
      <c r="H10" s="32">
        <v>177471.739</v>
      </c>
      <c r="I10" s="32">
        <v>160217</v>
      </c>
      <c r="J10" s="32">
        <v>166868.965</v>
      </c>
      <c r="K10" s="32">
        <f t="shared" si="2"/>
        <v>678339.15899999999</v>
      </c>
      <c r="L10" s="60">
        <f>'2023'!M10</f>
        <v>47.21</v>
      </c>
      <c r="M10" s="60">
        <v>50.9</v>
      </c>
      <c r="N10" s="60">
        <f>'2023'!O10</f>
        <v>32.026176</v>
      </c>
      <c r="O10" s="60">
        <f t="shared" si="3"/>
        <v>33.307223040000004</v>
      </c>
      <c r="P10" s="33">
        <f t="shared" si="4"/>
        <v>2638667.0271839201</v>
      </c>
      <c r="Q10" s="33">
        <f t="shared" si="5"/>
        <v>2694699.6499499362</v>
      </c>
      <c r="R10" s="33">
        <f t="shared" si="6"/>
        <v>2818661.9462003191</v>
      </c>
      <c r="S10" s="33">
        <f t="shared" si="7"/>
        <v>2935688.4827910457</v>
      </c>
      <c r="T10" s="33">
        <f t="shared" si="8"/>
        <v>11087717.106125221</v>
      </c>
      <c r="U10" s="52"/>
      <c r="V10" s="52"/>
      <c r="W10" s="52"/>
      <c r="X10" s="95">
        <f>L10/'2023'!M10*100</f>
        <v>100</v>
      </c>
      <c r="Y10" s="95">
        <f>N10/'2023'!O10*100</f>
        <v>100</v>
      </c>
      <c r="Z10" s="95">
        <f t="shared" si="0"/>
        <v>107.81614064816776</v>
      </c>
      <c r="AA10" s="95">
        <f t="shared" si="1"/>
        <v>104</v>
      </c>
    </row>
    <row r="11" spans="1:27" s="3" customFormat="1" ht="49.5" customHeight="1">
      <c r="A11" s="38" t="s">
        <v>13</v>
      </c>
      <c r="B11" s="48" t="s">
        <v>14</v>
      </c>
      <c r="C11" s="49" t="s">
        <v>5</v>
      </c>
      <c r="D11" s="38" t="s">
        <v>15</v>
      </c>
      <c r="E11" s="13" t="s">
        <v>270</v>
      </c>
      <c r="F11" s="13"/>
      <c r="G11" s="32">
        <v>1464.819</v>
      </c>
      <c r="H11" s="32">
        <v>1766.067</v>
      </c>
      <c r="I11" s="32">
        <v>1618.3535400000001</v>
      </c>
      <c r="J11" s="32">
        <v>1685.5451</v>
      </c>
      <c r="K11" s="32">
        <f t="shared" si="2"/>
        <v>6534.7846400000008</v>
      </c>
      <c r="L11" s="60">
        <f>'2023'!M11</f>
        <v>47.21</v>
      </c>
      <c r="M11" s="60">
        <v>50.9</v>
      </c>
      <c r="N11" s="60">
        <f>'2023'!O11</f>
        <v>32.026176</v>
      </c>
      <c r="O11" s="60">
        <f t="shared" si="3"/>
        <v>33.307223040000004</v>
      </c>
      <c r="P11" s="33">
        <f t="shared" si="4"/>
        <v>22241.553887856</v>
      </c>
      <c r="Q11" s="33">
        <f t="shared" si="5"/>
        <v>26815.650500208001</v>
      </c>
      <c r="R11" s="33">
        <f t="shared" si="6"/>
        <v>28471.332871646431</v>
      </c>
      <c r="S11" s="33">
        <f t="shared" si="7"/>
        <v>29653.41900032089</v>
      </c>
      <c r="T11" s="33">
        <f t="shared" si="8"/>
        <v>107181.95626003132</v>
      </c>
      <c r="U11" s="52"/>
      <c r="V11" s="52"/>
      <c r="W11" s="52"/>
      <c r="X11" s="95">
        <f>L11/'2023'!M11*100</f>
        <v>100</v>
      </c>
      <c r="Y11" s="95">
        <f>N11/'2023'!O11*100</f>
        <v>100</v>
      </c>
      <c r="Z11" s="95">
        <f t="shared" si="0"/>
        <v>107.81614064816776</v>
      </c>
      <c r="AA11" s="95">
        <f t="shared" si="1"/>
        <v>104</v>
      </c>
    </row>
    <row r="12" spans="1:27" s="3" customFormat="1" ht="49.5" customHeight="1">
      <c r="A12" s="38" t="s">
        <v>13</v>
      </c>
      <c r="B12" s="48" t="s">
        <v>14</v>
      </c>
      <c r="C12" s="49" t="s">
        <v>5</v>
      </c>
      <c r="D12" s="38" t="s">
        <v>16</v>
      </c>
      <c r="E12" s="13" t="s">
        <v>270</v>
      </c>
      <c r="F12" s="13"/>
      <c r="G12" s="32">
        <v>687.79</v>
      </c>
      <c r="H12" s="32">
        <v>669.72</v>
      </c>
      <c r="I12" s="32">
        <v>643.95000000000005</v>
      </c>
      <c r="J12" s="32">
        <v>690.33</v>
      </c>
      <c r="K12" s="32">
        <f t="shared" si="2"/>
        <v>2691.79</v>
      </c>
      <c r="L12" s="60">
        <f>'2023'!M12</f>
        <v>47.21</v>
      </c>
      <c r="M12" s="60">
        <v>50.9</v>
      </c>
      <c r="N12" s="60">
        <f>'2023'!O12</f>
        <v>32.026176</v>
      </c>
      <c r="O12" s="60">
        <f t="shared" si="3"/>
        <v>33.307223040000004</v>
      </c>
      <c r="P12" s="33">
        <f t="shared" si="4"/>
        <v>10443.282308960001</v>
      </c>
      <c r="Q12" s="33">
        <f t="shared" si="5"/>
        <v>10168.910609280001</v>
      </c>
      <c r="R12" s="33">
        <f t="shared" si="6"/>
        <v>11328.868723391997</v>
      </c>
      <c r="S12" s="33">
        <f t="shared" si="7"/>
        <v>12144.821718796797</v>
      </c>
      <c r="T12" s="33">
        <f t="shared" si="8"/>
        <v>44085.883360428794</v>
      </c>
      <c r="U12" s="52"/>
      <c r="V12" s="52"/>
      <c r="W12" s="52"/>
      <c r="X12" s="95">
        <f>L12/'2023'!M12*100</f>
        <v>100</v>
      </c>
      <c r="Y12" s="95">
        <f>N12/'2023'!O12*100</f>
        <v>100</v>
      </c>
      <c r="Z12" s="95">
        <f t="shared" si="0"/>
        <v>107.81614064816776</v>
      </c>
      <c r="AA12" s="95">
        <f t="shared" si="1"/>
        <v>104</v>
      </c>
    </row>
    <row r="13" spans="1:27" s="3" customFormat="1" ht="49.5" customHeight="1">
      <c r="A13" s="38" t="s">
        <v>13</v>
      </c>
      <c r="B13" s="48" t="s">
        <v>14</v>
      </c>
      <c r="C13" s="49" t="s">
        <v>5</v>
      </c>
      <c r="D13" s="38" t="s">
        <v>17</v>
      </c>
      <c r="E13" s="13" t="s">
        <v>270</v>
      </c>
      <c r="F13" s="13"/>
      <c r="G13" s="32">
        <v>2892.3</v>
      </c>
      <c r="H13" s="32">
        <v>2601.06</v>
      </c>
      <c r="I13" s="32">
        <v>2862.26</v>
      </c>
      <c r="J13" s="32">
        <v>2698.11</v>
      </c>
      <c r="K13" s="32">
        <f t="shared" si="2"/>
        <v>11053.730000000001</v>
      </c>
      <c r="L13" s="60">
        <f>'2023'!M13</f>
        <v>47.21</v>
      </c>
      <c r="M13" s="60">
        <v>50.9</v>
      </c>
      <c r="N13" s="60">
        <f>'2023'!O13</f>
        <v>32.026176</v>
      </c>
      <c r="O13" s="60">
        <f t="shared" si="3"/>
        <v>33.307223040000004</v>
      </c>
      <c r="P13" s="33">
        <f t="shared" si="4"/>
        <v>43916.174155200009</v>
      </c>
      <c r="Q13" s="33">
        <f t="shared" si="5"/>
        <v>39494.037253440001</v>
      </c>
      <c r="R13" s="33">
        <f t="shared" si="6"/>
        <v>50355.101781529585</v>
      </c>
      <c r="S13" s="33">
        <f t="shared" si="7"/>
        <v>47467.247443545588</v>
      </c>
      <c r="T13" s="33">
        <f t="shared" si="8"/>
        <v>181232.56063371518</v>
      </c>
      <c r="U13" s="52"/>
      <c r="V13" s="52"/>
      <c r="W13" s="52"/>
      <c r="X13" s="95">
        <f>L13/'2023'!M13*100</f>
        <v>100</v>
      </c>
      <c r="Y13" s="95">
        <f>N13/'2023'!O13*100</f>
        <v>100</v>
      </c>
      <c r="Z13" s="95">
        <f t="shared" si="0"/>
        <v>107.81614064816776</v>
      </c>
      <c r="AA13" s="95">
        <f t="shared" si="1"/>
        <v>104</v>
      </c>
    </row>
    <row r="14" spans="1:27" s="3" customFormat="1" ht="49.5" customHeight="1">
      <c r="A14" s="38" t="s">
        <v>13</v>
      </c>
      <c r="B14" s="48" t="s">
        <v>14</v>
      </c>
      <c r="C14" s="49" t="s">
        <v>5</v>
      </c>
      <c r="D14" s="38" t="s">
        <v>18</v>
      </c>
      <c r="E14" s="13" t="s">
        <v>270</v>
      </c>
      <c r="F14" s="13"/>
      <c r="G14" s="32">
        <v>1026.6400000000001</v>
      </c>
      <c r="H14" s="32">
        <v>1326.56</v>
      </c>
      <c r="I14" s="32">
        <v>1268.58</v>
      </c>
      <c r="J14" s="32">
        <v>1083.95</v>
      </c>
      <c r="K14" s="32">
        <f t="shared" si="2"/>
        <v>4705.7299999999996</v>
      </c>
      <c r="L14" s="60">
        <f>'2023'!M14</f>
        <v>47.21</v>
      </c>
      <c r="M14" s="60">
        <v>50.9</v>
      </c>
      <c r="N14" s="60">
        <f>'2023'!O14</f>
        <v>32.026176</v>
      </c>
      <c r="O14" s="60">
        <f t="shared" si="3"/>
        <v>33.307223040000004</v>
      </c>
      <c r="P14" s="33">
        <f t="shared" si="4"/>
        <v>15588.321071360004</v>
      </c>
      <c r="Q14" s="33">
        <f t="shared" si="5"/>
        <v>20142.253565440002</v>
      </c>
      <c r="R14" s="33">
        <f t="shared" si="6"/>
        <v>22317.844995916792</v>
      </c>
      <c r="S14" s="33">
        <f t="shared" si="7"/>
        <v>19069.690585791996</v>
      </c>
      <c r="T14" s="33">
        <f t="shared" si="8"/>
        <v>77118.110218508795</v>
      </c>
      <c r="U14" s="52"/>
      <c r="V14" s="52"/>
      <c r="W14" s="52"/>
      <c r="X14" s="95">
        <f>L14/'2023'!M14*100</f>
        <v>100</v>
      </c>
      <c r="Y14" s="95">
        <f>N14/'2023'!O14*100</f>
        <v>100</v>
      </c>
      <c r="Z14" s="95">
        <f t="shared" si="0"/>
        <v>107.81614064816776</v>
      </c>
      <c r="AA14" s="95">
        <f t="shared" si="1"/>
        <v>104</v>
      </c>
    </row>
    <row r="15" spans="1:27" s="3" customFormat="1" ht="49.5" customHeight="1">
      <c r="A15" s="38" t="s">
        <v>13</v>
      </c>
      <c r="B15" s="48" t="s">
        <v>14</v>
      </c>
      <c r="C15" s="49" t="s">
        <v>5</v>
      </c>
      <c r="D15" s="38" t="s">
        <v>19</v>
      </c>
      <c r="E15" s="13" t="s">
        <v>270</v>
      </c>
      <c r="F15" s="13"/>
      <c r="G15" s="32">
        <v>494.07000000000005</v>
      </c>
      <c r="H15" s="32">
        <v>466.74</v>
      </c>
      <c r="I15" s="32">
        <v>541.84</v>
      </c>
      <c r="J15" s="32">
        <v>479.38</v>
      </c>
      <c r="K15" s="32">
        <f t="shared" si="2"/>
        <v>1982.0300000000002</v>
      </c>
      <c r="L15" s="60">
        <f>'2023'!M15</f>
        <v>47.21</v>
      </c>
      <c r="M15" s="60">
        <v>50.9</v>
      </c>
      <c r="N15" s="60">
        <f>'2023'!O15</f>
        <v>32.026176</v>
      </c>
      <c r="O15" s="60">
        <f t="shared" si="3"/>
        <v>33.307223040000004</v>
      </c>
      <c r="P15" s="33">
        <f t="shared" si="4"/>
        <v>7501.8719236800016</v>
      </c>
      <c r="Q15" s="33">
        <f t="shared" si="5"/>
        <v>7086.898013760001</v>
      </c>
      <c r="R15" s="33">
        <f t="shared" si="6"/>
        <v>9532.4702680063983</v>
      </c>
      <c r="S15" s="33">
        <f t="shared" si="7"/>
        <v>8433.6254190847976</v>
      </c>
      <c r="T15" s="33">
        <f t="shared" si="8"/>
        <v>32554.865624531201</v>
      </c>
      <c r="U15" s="52"/>
      <c r="V15" s="52"/>
      <c r="W15" s="52"/>
      <c r="X15" s="95">
        <f>L15/'2023'!M15*100</f>
        <v>100</v>
      </c>
      <c r="Y15" s="95">
        <f>N15/'2023'!O15*100</f>
        <v>100</v>
      </c>
      <c r="Z15" s="95">
        <f t="shared" si="0"/>
        <v>107.81614064816776</v>
      </c>
      <c r="AA15" s="95">
        <f t="shared" si="1"/>
        <v>104</v>
      </c>
    </row>
    <row r="16" spans="1:27" s="3" customFormat="1" ht="49.5" customHeight="1">
      <c r="A16" s="38" t="s">
        <v>13</v>
      </c>
      <c r="B16" s="48" t="s">
        <v>14</v>
      </c>
      <c r="C16" s="49" t="s">
        <v>5</v>
      </c>
      <c r="D16" s="38" t="s">
        <v>20</v>
      </c>
      <c r="E16" s="13" t="s">
        <v>270</v>
      </c>
      <c r="F16" s="13" t="s">
        <v>328</v>
      </c>
      <c r="G16" s="32">
        <v>3429.5299999999997</v>
      </c>
      <c r="H16" s="32">
        <v>3321.72</v>
      </c>
      <c r="I16" s="32">
        <v>3668.61</v>
      </c>
      <c r="J16" s="32">
        <v>3619.5</v>
      </c>
      <c r="K16" s="32">
        <f t="shared" si="2"/>
        <v>14039.36</v>
      </c>
      <c r="L16" s="60">
        <f>'2023'!M16</f>
        <v>47.21</v>
      </c>
      <c r="M16" s="60">
        <v>50.9</v>
      </c>
      <c r="N16" s="60">
        <f>'2023'!O16</f>
        <v>31.312320000000003</v>
      </c>
      <c r="O16" s="60">
        <f t="shared" si="3"/>
        <v>32.564812800000006</v>
      </c>
      <c r="P16" s="33">
        <f t="shared" si="4"/>
        <v>54521.570490399987</v>
      </c>
      <c r="Q16" s="33">
        <f t="shared" si="5"/>
        <v>52807.641609599988</v>
      </c>
      <c r="R16" s="33">
        <f t="shared" si="6"/>
        <v>67264.651113791973</v>
      </c>
      <c r="S16" s="33">
        <f t="shared" si="7"/>
        <v>66364.210070399975</v>
      </c>
      <c r="T16" s="33">
        <f t="shared" si="8"/>
        <v>240958.07328419192</v>
      </c>
      <c r="U16" s="52"/>
      <c r="V16" s="52"/>
      <c r="W16" s="52"/>
      <c r="X16" s="95">
        <f>L16/'2023'!M16*100</f>
        <v>100</v>
      </c>
      <c r="Y16" s="95">
        <f>N16/'2023'!O16*100</f>
        <v>100</v>
      </c>
      <c r="Z16" s="95">
        <f t="shared" si="0"/>
        <v>107.81614064816776</v>
      </c>
      <c r="AA16" s="95">
        <f t="shared" si="1"/>
        <v>104</v>
      </c>
    </row>
    <row r="17" spans="1:27" s="3" customFormat="1" ht="49.5" customHeight="1">
      <c r="A17" s="38" t="s">
        <v>13</v>
      </c>
      <c r="B17" s="48" t="s">
        <v>14</v>
      </c>
      <c r="C17" s="49" t="s">
        <v>5</v>
      </c>
      <c r="D17" s="38" t="s">
        <v>21</v>
      </c>
      <c r="E17" s="13" t="s">
        <v>270</v>
      </c>
      <c r="F17" s="13"/>
      <c r="G17" s="32">
        <v>3025.67</v>
      </c>
      <c r="H17" s="32">
        <v>2837.37</v>
      </c>
      <c r="I17" s="32">
        <v>3489.51</v>
      </c>
      <c r="J17" s="32">
        <v>3379.6</v>
      </c>
      <c r="K17" s="32">
        <f t="shared" si="2"/>
        <v>12732.15</v>
      </c>
      <c r="L17" s="60">
        <f>'2023'!M17</f>
        <v>47.21</v>
      </c>
      <c r="M17" s="60">
        <v>50.9</v>
      </c>
      <c r="N17" s="60">
        <f>'2023'!O17</f>
        <v>40.235520000000001</v>
      </c>
      <c r="O17" s="60">
        <f t="shared" si="3"/>
        <v>41.844940800000003</v>
      </c>
      <c r="P17" s="33">
        <f t="shared" si="4"/>
        <v>21102.474901599999</v>
      </c>
      <c r="Q17" s="33">
        <f t="shared" si="5"/>
        <v>19789.180317599999</v>
      </c>
      <c r="R17" s="33">
        <f t="shared" si="6"/>
        <v>31597.719628991985</v>
      </c>
      <c r="S17" s="33">
        <f t="shared" si="7"/>
        <v>30602.478072319984</v>
      </c>
      <c r="T17" s="33">
        <f t="shared" si="8"/>
        <v>103091.85292051196</v>
      </c>
      <c r="U17" s="52"/>
      <c r="V17" s="52"/>
      <c r="W17" s="52"/>
      <c r="X17" s="95">
        <f>L17/'2023'!M17*100</f>
        <v>100</v>
      </c>
      <c r="Y17" s="95">
        <f>N17/'2023'!O17*100</f>
        <v>100</v>
      </c>
      <c r="Z17" s="95">
        <f t="shared" si="0"/>
        <v>107.81614064816776</v>
      </c>
      <c r="AA17" s="95">
        <f t="shared" si="1"/>
        <v>104</v>
      </c>
    </row>
    <row r="18" spans="1:27" s="3" customFormat="1" ht="49.5" customHeight="1">
      <c r="A18" s="38" t="s">
        <v>13</v>
      </c>
      <c r="B18" s="48" t="s">
        <v>14</v>
      </c>
      <c r="C18" s="49" t="s">
        <v>5</v>
      </c>
      <c r="D18" s="38" t="s">
        <v>22</v>
      </c>
      <c r="E18" s="13" t="s">
        <v>270</v>
      </c>
      <c r="F18" s="13"/>
      <c r="G18" s="32">
        <v>1259.3400000000001</v>
      </c>
      <c r="H18" s="32">
        <v>1217.83</v>
      </c>
      <c r="I18" s="32">
        <v>1438.05</v>
      </c>
      <c r="J18" s="32">
        <v>1341.63</v>
      </c>
      <c r="K18" s="32">
        <f t="shared" si="2"/>
        <v>5256.85</v>
      </c>
      <c r="L18" s="60">
        <f>'2023'!M18</f>
        <v>47.21</v>
      </c>
      <c r="M18" s="60">
        <v>50.9</v>
      </c>
      <c r="N18" s="60">
        <f>'2023'!O18</f>
        <v>22.562176000000001</v>
      </c>
      <c r="O18" s="60">
        <f t="shared" si="3"/>
        <v>23.464663040000001</v>
      </c>
      <c r="P18" s="33">
        <f t="shared" si="4"/>
        <v>31039.990676160003</v>
      </c>
      <c r="Q18" s="33">
        <f t="shared" si="5"/>
        <v>30016.859501919997</v>
      </c>
      <c r="R18" s="33">
        <f t="shared" si="6"/>
        <v>39453.386315327996</v>
      </c>
      <c r="S18" s="33">
        <f t="shared" si="7"/>
        <v>36808.071125644798</v>
      </c>
      <c r="T18" s="33">
        <f t="shared" si="8"/>
        <v>137318.30761905279</v>
      </c>
      <c r="U18" s="52"/>
      <c r="V18" s="52"/>
      <c r="W18" s="52"/>
      <c r="X18" s="95">
        <f>L18/'2023'!M18*100</f>
        <v>100</v>
      </c>
      <c r="Y18" s="95">
        <f>N18/'2023'!O18*100</f>
        <v>100</v>
      </c>
      <c r="Z18" s="95">
        <f t="shared" si="0"/>
        <v>107.81614064816776</v>
      </c>
      <c r="AA18" s="95">
        <f t="shared" si="1"/>
        <v>104</v>
      </c>
    </row>
    <row r="19" spans="1:27" s="3" customFormat="1" ht="49.5" customHeight="1">
      <c r="A19" s="38" t="s">
        <v>13</v>
      </c>
      <c r="B19" s="48" t="s">
        <v>14</v>
      </c>
      <c r="C19" s="49" t="s">
        <v>5</v>
      </c>
      <c r="D19" s="38" t="s">
        <v>23</v>
      </c>
      <c r="E19" s="13" t="s">
        <v>270</v>
      </c>
      <c r="F19" s="13"/>
      <c r="G19" s="32">
        <v>378.90999999999997</v>
      </c>
      <c r="H19" s="32">
        <v>395.35</v>
      </c>
      <c r="I19" s="32">
        <v>421.54</v>
      </c>
      <c r="J19" s="32">
        <v>391.89</v>
      </c>
      <c r="K19" s="32">
        <f t="shared" si="2"/>
        <v>1587.69</v>
      </c>
      <c r="L19" s="60">
        <f>'2023'!M19</f>
        <v>47.21</v>
      </c>
      <c r="M19" s="60">
        <v>50.9</v>
      </c>
      <c r="N19" s="60">
        <f>'2023'!O19</f>
        <v>43.369888639999999</v>
      </c>
      <c r="O19" s="60">
        <v>45.11</v>
      </c>
      <c r="P19" s="33">
        <f t="shared" si="4"/>
        <v>1455.0565954176004</v>
      </c>
      <c r="Q19" s="33">
        <f t="shared" si="5"/>
        <v>1518.1880261760007</v>
      </c>
      <c r="R19" s="33">
        <f t="shared" si="6"/>
        <v>2440.7165999999997</v>
      </c>
      <c r="S19" s="33">
        <f t="shared" si="7"/>
        <v>2269.0430999999994</v>
      </c>
      <c r="T19" s="33">
        <f t="shared" si="8"/>
        <v>7683.0043215936003</v>
      </c>
      <c r="U19" s="52"/>
      <c r="V19" s="52"/>
      <c r="W19" s="52"/>
      <c r="X19" s="95">
        <f>L19/'2023'!M19*100</f>
        <v>100</v>
      </c>
      <c r="Y19" s="95">
        <f>N19/'2023'!O19*100</f>
        <v>100</v>
      </c>
      <c r="Z19" s="95">
        <f t="shared" si="0"/>
        <v>107.81614064816776</v>
      </c>
      <c r="AA19" s="95">
        <f t="shared" si="1"/>
        <v>104.01225692425481</v>
      </c>
    </row>
    <row r="20" spans="1:27" s="3" customFormat="1" ht="49.5" customHeight="1">
      <c r="A20" s="38" t="s">
        <v>13</v>
      </c>
      <c r="B20" s="48" t="s">
        <v>14</v>
      </c>
      <c r="C20" s="49" t="s">
        <v>5</v>
      </c>
      <c r="D20" s="38" t="s">
        <v>24</v>
      </c>
      <c r="E20" s="13" t="s">
        <v>270</v>
      </c>
      <c r="F20" s="13"/>
      <c r="G20" s="32">
        <v>515.11</v>
      </c>
      <c r="H20" s="32">
        <v>514.55999999999995</v>
      </c>
      <c r="I20" s="32">
        <v>603</v>
      </c>
      <c r="J20" s="32">
        <v>560</v>
      </c>
      <c r="K20" s="32">
        <f t="shared" si="2"/>
        <v>2192.67</v>
      </c>
      <c r="L20" s="60">
        <f>'2023'!M20</f>
        <v>47.21</v>
      </c>
      <c r="M20" s="60">
        <v>50.9</v>
      </c>
      <c r="N20" s="60">
        <f>'2023'!O20</f>
        <v>32.026176</v>
      </c>
      <c r="O20" s="60">
        <f t="shared" si="3"/>
        <v>33.307223040000004</v>
      </c>
      <c r="P20" s="33">
        <f t="shared" si="4"/>
        <v>7821.3395806400013</v>
      </c>
      <c r="Q20" s="33">
        <f t="shared" si="5"/>
        <v>7812.9884774399998</v>
      </c>
      <c r="R20" s="33">
        <f t="shared" si="6"/>
        <v>10608.444506879996</v>
      </c>
      <c r="S20" s="33">
        <f t="shared" si="7"/>
        <v>9851.9550975999973</v>
      </c>
      <c r="T20" s="33">
        <f t="shared" si="8"/>
        <v>36094.727662559992</v>
      </c>
      <c r="U20" s="52"/>
      <c r="V20" s="52"/>
      <c r="W20" s="52"/>
      <c r="X20" s="95">
        <f>L20/'2023'!M20*100</f>
        <v>100</v>
      </c>
      <c r="Y20" s="95">
        <f>N20/'2023'!O20*100</f>
        <v>100</v>
      </c>
      <c r="Z20" s="95">
        <f t="shared" si="0"/>
        <v>107.81614064816776</v>
      </c>
      <c r="AA20" s="95">
        <f t="shared" si="1"/>
        <v>104</v>
      </c>
    </row>
    <row r="21" spans="1:27" s="3" customFormat="1" ht="49.5" customHeight="1">
      <c r="A21" s="38" t="s">
        <v>13</v>
      </c>
      <c r="B21" s="48" t="s">
        <v>14</v>
      </c>
      <c r="C21" s="49" t="s">
        <v>5</v>
      </c>
      <c r="D21" s="38" t="s">
        <v>25</v>
      </c>
      <c r="E21" s="13" t="s">
        <v>270</v>
      </c>
      <c r="F21" s="13"/>
      <c r="G21" s="32">
        <v>0</v>
      </c>
      <c r="H21" s="32">
        <v>0</v>
      </c>
      <c r="I21" s="32">
        <v>651.02</v>
      </c>
      <c r="J21" s="32">
        <v>537.91999999999996</v>
      </c>
      <c r="K21" s="32">
        <f t="shared" si="2"/>
        <v>1188.94</v>
      </c>
      <c r="L21" s="60">
        <f>'2023'!M21</f>
        <v>47.21</v>
      </c>
      <c r="M21" s="60">
        <v>50.9</v>
      </c>
      <c r="N21" s="60">
        <f>'2023'!O21</f>
        <v>47.21</v>
      </c>
      <c r="O21" s="60">
        <f t="shared" si="3"/>
        <v>49.098400000000005</v>
      </c>
      <c r="P21" s="33">
        <f t="shared" si="4"/>
        <v>0</v>
      </c>
      <c r="Q21" s="33">
        <f t="shared" si="5"/>
        <v>0</v>
      </c>
      <c r="R21" s="33">
        <f t="shared" si="6"/>
        <v>1172.8776319999956</v>
      </c>
      <c r="S21" s="33">
        <f t="shared" si="7"/>
        <v>969.11667199999636</v>
      </c>
      <c r="T21" s="33">
        <f t="shared" si="8"/>
        <v>2141.9943039999921</v>
      </c>
      <c r="U21" s="52"/>
      <c r="V21" s="52"/>
      <c r="W21" s="52"/>
      <c r="X21" s="95">
        <f>L21/'2023'!M21*100</f>
        <v>100</v>
      </c>
      <c r="Y21" s="95">
        <f>N21/'2023'!O21*100</f>
        <v>100</v>
      </c>
      <c r="Z21" s="95">
        <f t="shared" si="0"/>
        <v>107.81614064816776</v>
      </c>
      <c r="AA21" s="95">
        <f t="shared" si="1"/>
        <v>104</v>
      </c>
    </row>
    <row r="22" spans="1:27" s="3" customFormat="1" ht="49.5" customHeight="1">
      <c r="A22" s="38" t="s">
        <v>13</v>
      </c>
      <c r="B22" s="48" t="s">
        <v>14</v>
      </c>
      <c r="C22" s="49" t="s">
        <v>5</v>
      </c>
      <c r="D22" s="38" t="s">
        <v>26</v>
      </c>
      <c r="E22" s="13" t="s">
        <v>270</v>
      </c>
      <c r="F22" s="13"/>
      <c r="G22" s="32">
        <v>0</v>
      </c>
      <c r="H22" s="32">
        <v>0</v>
      </c>
      <c r="I22" s="32">
        <v>823.81</v>
      </c>
      <c r="J22" s="32">
        <v>817.99</v>
      </c>
      <c r="K22" s="32">
        <f t="shared" si="2"/>
        <v>1641.8</v>
      </c>
      <c r="L22" s="60">
        <f>'2023'!M22</f>
        <v>47.21</v>
      </c>
      <c r="M22" s="60">
        <v>50.9</v>
      </c>
      <c r="N22" s="60">
        <f>'2023'!O22</f>
        <v>47.21</v>
      </c>
      <c r="O22" s="60">
        <f t="shared" si="3"/>
        <v>49.098400000000005</v>
      </c>
      <c r="P22" s="33">
        <f t="shared" si="4"/>
        <v>0</v>
      </c>
      <c r="Q22" s="33">
        <f t="shared" si="5"/>
        <v>0</v>
      </c>
      <c r="R22" s="33">
        <f t="shared" si="6"/>
        <v>1484.1760959999945</v>
      </c>
      <c r="S22" s="33">
        <f t="shared" si="7"/>
        <v>1473.6907839999947</v>
      </c>
      <c r="T22" s="33">
        <f t="shared" si="8"/>
        <v>2957.8668799999891</v>
      </c>
      <c r="U22" s="52"/>
      <c r="V22" s="52"/>
      <c r="W22" s="52"/>
      <c r="X22" s="95">
        <f>L22/'2023'!M22*100</f>
        <v>100</v>
      </c>
      <c r="Y22" s="95">
        <f>N22/'2023'!O22*100</f>
        <v>100</v>
      </c>
      <c r="Z22" s="95">
        <f t="shared" si="0"/>
        <v>107.81614064816776</v>
      </c>
      <c r="AA22" s="95">
        <f t="shared" si="1"/>
        <v>104</v>
      </c>
    </row>
    <row r="23" spans="1:27" s="3" customFormat="1" ht="49.5" customHeight="1">
      <c r="A23" s="38" t="s">
        <v>13</v>
      </c>
      <c r="B23" s="48" t="s">
        <v>14</v>
      </c>
      <c r="C23" s="49" t="s">
        <v>5</v>
      </c>
      <c r="D23" s="38" t="s">
        <v>27</v>
      </c>
      <c r="E23" s="13" t="s">
        <v>270</v>
      </c>
      <c r="F23" s="13" t="s">
        <v>392</v>
      </c>
      <c r="G23" s="32">
        <v>47</v>
      </c>
      <c r="H23" s="32">
        <v>47</v>
      </c>
      <c r="I23" s="32">
        <v>47</v>
      </c>
      <c r="J23" s="32">
        <v>47</v>
      </c>
      <c r="K23" s="32">
        <f t="shared" si="2"/>
        <v>188</v>
      </c>
      <c r="L23" s="60">
        <f>'2023'!M23</f>
        <v>47.21</v>
      </c>
      <c r="M23" s="60">
        <v>50.9</v>
      </c>
      <c r="N23" s="60">
        <f>'2023'!O23</f>
        <v>41.364602240000004</v>
      </c>
      <c r="O23" s="60">
        <v>43.01</v>
      </c>
      <c r="P23" s="33">
        <f t="shared" si="4"/>
        <v>274.7336947199999</v>
      </c>
      <c r="Q23" s="33">
        <f t="shared" si="5"/>
        <v>274.7336947199999</v>
      </c>
      <c r="R23" s="33">
        <f t="shared" si="6"/>
        <v>370.83000000000004</v>
      </c>
      <c r="S23" s="33">
        <f t="shared" si="7"/>
        <v>370.83000000000004</v>
      </c>
      <c r="T23" s="33">
        <f t="shared" si="8"/>
        <v>1291.1273894399999</v>
      </c>
      <c r="U23" s="52"/>
      <c r="V23" s="52"/>
      <c r="W23" s="52"/>
      <c r="X23" s="95">
        <f>L23/'2023'!M23*100</f>
        <v>100</v>
      </c>
      <c r="Y23" s="95">
        <f>N23/'2023'!O23*100</f>
        <v>100</v>
      </c>
      <c r="Z23" s="95">
        <f t="shared" si="0"/>
        <v>107.81614064816776</v>
      </c>
      <c r="AA23" s="95">
        <f t="shared" si="1"/>
        <v>103.97779180965718</v>
      </c>
    </row>
    <row r="24" spans="1:27" s="3" customFormat="1" ht="49.5" customHeight="1">
      <c r="A24" s="38" t="s">
        <v>13</v>
      </c>
      <c r="B24" s="48" t="s">
        <v>14</v>
      </c>
      <c r="C24" s="49" t="s">
        <v>5</v>
      </c>
      <c r="D24" s="38" t="s">
        <v>28</v>
      </c>
      <c r="E24" s="13" t="s">
        <v>270</v>
      </c>
      <c r="F24" s="13" t="s">
        <v>392</v>
      </c>
      <c r="G24" s="32">
        <v>355</v>
      </c>
      <c r="H24" s="32">
        <v>355</v>
      </c>
      <c r="I24" s="32">
        <v>355</v>
      </c>
      <c r="J24" s="32">
        <v>355</v>
      </c>
      <c r="K24" s="32">
        <f t="shared" si="2"/>
        <v>1420</v>
      </c>
      <c r="L24" s="60">
        <f>'2023'!M24</f>
        <v>47.21</v>
      </c>
      <c r="M24" s="60">
        <v>50.9</v>
      </c>
      <c r="N24" s="60">
        <f>'2023'!O24</f>
        <v>40.235520000000001</v>
      </c>
      <c r="O24" s="60">
        <f t="shared" si="3"/>
        <v>41.844940800000003</v>
      </c>
      <c r="P24" s="33">
        <f t="shared" si="4"/>
        <v>2475.9404</v>
      </c>
      <c r="Q24" s="33">
        <f t="shared" si="5"/>
        <v>2475.9404</v>
      </c>
      <c r="R24" s="33">
        <f t="shared" si="6"/>
        <v>3214.5460159999984</v>
      </c>
      <c r="S24" s="33">
        <f t="shared" si="7"/>
        <v>3214.5460159999984</v>
      </c>
      <c r="T24" s="33">
        <f t="shared" si="8"/>
        <v>11380.972831999996</v>
      </c>
      <c r="U24" s="52"/>
      <c r="V24" s="52"/>
      <c r="W24" s="52"/>
      <c r="X24" s="95">
        <f>L24/'2023'!M24*100</f>
        <v>100</v>
      </c>
      <c r="Y24" s="95">
        <f>N24/'2023'!O24*100</f>
        <v>100</v>
      </c>
      <c r="Z24" s="95">
        <f t="shared" si="0"/>
        <v>107.81614064816776</v>
      </c>
      <c r="AA24" s="95">
        <f t="shared" si="1"/>
        <v>104</v>
      </c>
    </row>
    <row r="25" spans="1:27" s="3" customFormat="1" ht="49.5" customHeight="1">
      <c r="A25" s="38" t="s">
        <v>13</v>
      </c>
      <c r="B25" s="48" t="s">
        <v>14</v>
      </c>
      <c r="C25" s="49" t="s">
        <v>5</v>
      </c>
      <c r="D25" s="38" t="s">
        <v>29</v>
      </c>
      <c r="E25" s="13" t="s">
        <v>270</v>
      </c>
      <c r="F25" s="13" t="s">
        <v>392</v>
      </c>
      <c r="G25" s="32">
        <v>0</v>
      </c>
      <c r="H25" s="32">
        <v>0</v>
      </c>
      <c r="I25" s="32">
        <v>265</v>
      </c>
      <c r="J25" s="32">
        <v>265</v>
      </c>
      <c r="K25" s="32">
        <f t="shared" si="2"/>
        <v>530</v>
      </c>
      <c r="L25" s="60">
        <f>'2023'!M25</f>
        <v>47.21</v>
      </c>
      <c r="M25" s="60">
        <v>50.9</v>
      </c>
      <c r="N25" s="60">
        <f>'2023'!O25</f>
        <v>47.21</v>
      </c>
      <c r="O25" s="60">
        <f t="shared" si="3"/>
        <v>49.098400000000005</v>
      </c>
      <c r="P25" s="33">
        <f t="shared" si="4"/>
        <v>0</v>
      </c>
      <c r="Q25" s="33">
        <f t="shared" si="5"/>
        <v>0</v>
      </c>
      <c r="R25" s="33">
        <f t="shared" si="6"/>
        <v>477.42399999999827</v>
      </c>
      <c r="S25" s="33">
        <f t="shared" si="7"/>
        <v>477.42399999999827</v>
      </c>
      <c r="T25" s="33">
        <f t="shared" si="8"/>
        <v>954.84799999999655</v>
      </c>
      <c r="U25" s="52"/>
      <c r="V25" s="52"/>
      <c r="W25" s="52"/>
      <c r="X25" s="95">
        <f>L25/'2023'!M25*100</f>
        <v>100</v>
      </c>
      <c r="Y25" s="95">
        <f>N25/'2023'!O25*100</f>
        <v>100</v>
      </c>
      <c r="Z25" s="95">
        <f t="shared" si="0"/>
        <v>107.81614064816776</v>
      </c>
      <c r="AA25" s="95">
        <f t="shared" si="1"/>
        <v>104</v>
      </c>
    </row>
    <row r="26" spans="1:27" s="3" customFormat="1" ht="10.5" customHeight="1">
      <c r="A26" s="38"/>
      <c r="B26" s="48"/>
      <c r="C26" s="49"/>
      <c r="D26" s="38"/>
      <c r="E26" s="13"/>
      <c r="F26" s="13"/>
      <c r="G26" s="32"/>
      <c r="H26" s="32"/>
      <c r="I26" s="32"/>
      <c r="J26" s="32"/>
      <c r="K26" s="32"/>
      <c r="L26" s="60"/>
      <c r="M26" s="60"/>
      <c r="N26" s="60"/>
      <c r="O26" s="60"/>
      <c r="P26" s="33"/>
      <c r="Q26" s="33"/>
      <c r="R26" s="33"/>
      <c r="S26" s="33"/>
      <c r="T26" s="33"/>
      <c r="U26" s="52"/>
      <c r="V26" s="52"/>
      <c r="W26" s="52"/>
      <c r="X26" s="95" t="e">
        <f>L26/'2023'!M26*100</f>
        <v>#DIV/0!</v>
      </c>
      <c r="Y26" s="95" t="e">
        <f>N26/'2023'!O26*100</f>
        <v>#DIV/0!</v>
      </c>
      <c r="Z26" s="95" t="e">
        <f t="shared" si="0"/>
        <v>#DIV/0!</v>
      </c>
      <c r="AA26" s="95" t="e">
        <f t="shared" si="1"/>
        <v>#DIV/0!</v>
      </c>
    </row>
    <row r="27" spans="1:27" s="3" customFormat="1" ht="71.25" customHeight="1">
      <c r="A27" s="38" t="s">
        <v>32</v>
      </c>
      <c r="B27" s="48" t="s">
        <v>33</v>
      </c>
      <c r="C27" s="49" t="s">
        <v>30</v>
      </c>
      <c r="D27" s="38" t="s">
        <v>31</v>
      </c>
      <c r="E27" s="13" t="s">
        <v>270</v>
      </c>
      <c r="F27" s="13"/>
      <c r="G27" s="32">
        <v>9684.8860000000004</v>
      </c>
      <c r="H27" s="32">
        <v>9255.1990000000005</v>
      </c>
      <c r="I27" s="32">
        <v>10253.346</v>
      </c>
      <c r="J27" s="32">
        <v>9722.4439999999995</v>
      </c>
      <c r="K27" s="32">
        <f t="shared" si="2"/>
        <v>38915.875</v>
      </c>
      <c r="L27" s="60">
        <f>'2023'!M27</f>
        <v>107.218</v>
      </c>
      <c r="M27" s="60">
        <f>('2023'!L27+'2023'!M27)/2*1.04*2-L27</f>
        <v>115.26711999999999</v>
      </c>
      <c r="N27" s="60">
        <f>'2023'!O27</f>
        <v>42.824005119999995</v>
      </c>
      <c r="O27" s="60">
        <f t="shared" si="3"/>
        <v>44.536965324799993</v>
      </c>
      <c r="P27" s="33">
        <f t="shared" si="4"/>
        <v>623648.49949738383</v>
      </c>
      <c r="Q27" s="33">
        <f t="shared" si="5"/>
        <v>595979.23701938125</v>
      </c>
      <c r="R27" s="33">
        <f t="shared" si="6"/>
        <v>725220.7485183432</v>
      </c>
      <c r="S27" s="33">
        <f t="shared" si="7"/>
        <v>687669.96794097009</v>
      </c>
      <c r="T27" s="33">
        <f t="shared" si="8"/>
        <v>2632518.4529760787</v>
      </c>
      <c r="U27" s="52"/>
      <c r="V27" s="52"/>
      <c r="W27" s="52"/>
      <c r="X27" s="95">
        <f>L27/'2023'!M27*100</f>
        <v>100</v>
      </c>
      <c r="Y27" s="95">
        <f>N27/'2023'!O27*100</f>
        <v>100</v>
      </c>
      <c r="Z27" s="95">
        <f t="shared" si="0"/>
        <v>107.50724691749518</v>
      </c>
      <c r="AA27" s="95">
        <f t="shared" si="1"/>
        <v>104</v>
      </c>
    </row>
    <row r="28" spans="1:27" s="3" customFormat="1" ht="71.25" customHeight="1">
      <c r="A28" s="38" t="s">
        <v>32</v>
      </c>
      <c r="B28" s="48" t="s">
        <v>33</v>
      </c>
      <c r="C28" s="49" t="s">
        <v>30</v>
      </c>
      <c r="D28" s="38" t="s">
        <v>34</v>
      </c>
      <c r="E28" s="13" t="s">
        <v>270</v>
      </c>
      <c r="F28" s="13"/>
      <c r="G28" s="32">
        <v>10455.674999999999</v>
      </c>
      <c r="H28" s="32">
        <v>9691.4269999999997</v>
      </c>
      <c r="I28" s="32">
        <v>10252.518</v>
      </c>
      <c r="J28" s="32">
        <v>9971.0519999999997</v>
      </c>
      <c r="K28" s="32">
        <f t="shared" si="2"/>
        <v>40370.671999999999</v>
      </c>
      <c r="L28" s="60">
        <f>'2023'!M28</f>
        <v>76.143199999999979</v>
      </c>
      <c r="M28" s="60">
        <f>('2023'!L28+'2023'!M28)/2*1.04*2-L28</f>
        <v>81.856928000000011</v>
      </c>
      <c r="N28" s="60">
        <f>'2023'!O28</f>
        <v>42.824005119999995</v>
      </c>
      <c r="O28" s="60">
        <f t="shared" si="3"/>
        <v>44.536965324799993</v>
      </c>
      <c r="P28" s="33">
        <f t="shared" si="4"/>
        <v>348374.67292694381</v>
      </c>
      <c r="Q28" s="33">
        <f t="shared" si="5"/>
        <v>322910.54487829359</v>
      </c>
      <c r="R28" s="33">
        <f t="shared" si="6"/>
        <v>382623.58908681636</v>
      </c>
      <c r="S28" s="33">
        <f t="shared" si="7"/>
        <v>372119.28847247845</v>
      </c>
      <c r="T28" s="33">
        <f t="shared" si="8"/>
        <v>1426028.0953645322</v>
      </c>
      <c r="U28" s="52"/>
      <c r="V28" s="52"/>
      <c r="W28" s="52"/>
      <c r="X28" s="95">
        <f>L28/'2023'!M28*100</f>
        <v>100</v>
      </c>
      <c r="Y28" s="95">
        <f>N28/'2023'!O28*100</f>
        <v>100</v>
      </c>
      <c r="Z28" s="95">
        <f t="shared" si="0"/>
        <v>107.5039241849568</v>
      </c>
      <c r="AA28" s="95">
        <f t="shared" si="1"/>
        <v>104</v>
      </c>
    </row>
    <row r="29" spans="1:27" s="3" customFormat="1" ht="71.25" customHeight="1">
      <c r="A29" s="38" t="s">
        <v>36</v>
      </c>
      <c r="B29" s="48" t="s">
        <v>37</v>
      </c>
      <c r="C29" s="49" t="s">
        <v>30</v>
      </c>
      <c r="D29" s="38" t="s">
        <v>35</v>
      </c>
      <c r="E29" s="13" t="s">
        <v>270</v>
      </c>
      <c r="F29" s="13"/>
      <c r="G29" s="32">
        <v>3324.259</v>
      </c>
      <c r="H29" s="32">
        <v>3279.3379999999997</v>
      </c>
      <c r="I29" s="32">
        <v>3341.902</v>
      </c>
      <c r="J29" s="32">
        <v>3355.5509999999999</v>
      </c>
      <c r="K29" s="32">
        <f t="shared" si="2"/>
        <v>13301.05</v>
      </c>
      <c r="L29" s="60">
        <f>'2023'!M29</f>
        <v>58.586000000000013</v>
      </c>
      <c r="M29" s="60">
        <f>('2023'!L29+'2023'!M29)/2*1.04*2-L29</f>
        <v>62.98584000000001</v>
      </c>
      <c r="N29" s="60">
        <f>'2023'!O29</f>
        <v>42.816800000000001</v>
      </c>
      <c r="O29" s="60">
        <f t="shared" si="3"/>
        <v>44.529472000000005</v>
      </c>
      <c r="P29" s="33">
        <f t="shared" si="4"/>
        <v>52420.905022800041</v>
      </c>
      <c r="Q29" s="33">
        <f t="shared" si="5"/>
        <v>51712.536789600039</v>
      </c>
      <c r="R29" s="33">
        <f t="shared" si="6"/>
        <v>61679.373131936016</v>
      </c>
      <c r="S29" s="33">
        <f t="shared" si="7"/>
        <v>61931.284098768017</v>
      </c>
      <c r="T29" s="33">
        <f t="shared" si="8"/>
        <v>227744.09904310413</v>
      </c>
      <c r="U29" s="52"/>
      <c r="V29" s="52"/>
      <c r="W29" s="52"/>
      <c r="X29" s="95">
        <f>L29/'2023'!M29*100</f>
        <v>100</v>
      </c>
      <c r="Y29" s="95">
        <f>N29/'2023'!O29*100</f>
        <v>100</v>
      </c>
      <c r="Z29" s="95">
        <f t="shared" si="0"/>
        <v>107.51005359642234</v>
      </c>
      <c r="AA29" s="95">
        <f t="shared" si="1"/>
        <v>104</v>
      </c>
    </row>
    <row r="30" spans="1:27" s="3" customFormat="1" ht="10.5" customHeight="1">
      <c r="A30" s="38"/>
      <c r="B30" s="48"/>
      <c r="C30" s="49"/>
      <c r="D30" s="38"/>
      <c r="E30" s="13"/>
      <c r="F30" s="13"/>
      <c r="G30" s="32"/>
      <c r="H30" s="32"/>
      <c r="I30" s="32"/>
      <c r="J30" s="32"/>
      <c r="K30" s="32"/>
      <c r="L30" s="60"/>
      <c r="M30" s="60"/>
      <c r="N30" s="60"/>
      <c r="O30" s="60"/>
      <c r="P30" s="33"/>
      <c r="Q30" s="33"/>
      <c r="R30" s="33"/>
      <c r="S30" s="33"/>
      <c r="T30" s="33"/>
      <c r="U30" s="52"/>
      <c r="V30" s="52"/>
      <c r="W30" s="52"/>
      <c r="X30" s="95">
        <f>L30/'2023'!M29*100</f>
        <v>0</v>
      </c>
      <c r="Y30" s="95">
        <f>N30/'2023'!O29*100</f>
        <v>0</v>
      </c>
      <c r="Z30" s="95" t="e">
        <f t="shared" si="0"/>
        <v>#DIV/0!</v>
      </c>
      <c r="AA30" s="95" t="e">
        <f t="shared" si="1"/>
        <v>#DIV/0!</v>
      </c>
    </row>
    <row r="31" spans="1:27" s="3" customFormat="1" ht="70.5" customHeight="1">
      <c r="A31" s="38">
        <v>2909002440</v>
      </c>
      <c r="B31" s="48" t="s">
        <v>255</v>
      </c>
      <c r="C31" s="49" t="s">
        <v>42</v>
      </c>
      <c r="D31" s="38" t="s">
        <v>413</v>
      </c>
      <c r="E31" s="13" t="s">
        <v>270</v>
      </c>
      <c r="F31" s="13"/>
      <c r="G31" s="36">
        <v>3119.75</v>
      </c>
      <c r="H31" s="36">
        <v>3119.75</v>
      </c>
      <c r="I31" s="36">
        <v>3119.75</v>
      </c>
      <c r="J31" s="36">
        <v>3119.75</v>
      </c>
      <c r="K31" s="32">
        <f t="shared" si="2"/>
        <v>12479</v>
      </c>
      <c r="L31" s="60">
        <f>'2023'!M31</f>
        <v>45.930000000000007</v>
      </c>
      <c r="M31" s="60">
        <f>('2023'!L31+'2023'!M31)/2*1.04*2-L31</f>
        <v>46.8172</v>
      </c>
      <c r="N31" s="60">
        <f>'2023'!O31</f>
        <v>44.980000000000004</v>
      </c>
      <c r="O31" s="60">
        <f t="shared" ref="O31" si="9">N31*1.04</f>
        <v>46.779200000000003</v>
      </c>
      <c r="P31" s="33">
        <f t="shared" si="4"/>
        <v>2963.7625000000089</v>
      </c>
      <c r="Q31" s="33">
        <f t="shared" si="5"/>
        <v>2963.7625000000089</v>
      </c>
      <c r="R31" s="33">
        <f t="shared" si="6"/>
        <v>118.55049999998971</v>
      </c>
      <c r="S31" s="33">
        <f t="shared" si="7"/>
        <v>118.55049999998971</v>
      </c>
      <c r="T31" s="33">
        <f t="shared" si="8"/>
        <v>6164.6259999999966</v>
      </c>
      <c r="U31" s="52"/>
      <c r="V31" s="52"/>
      <c r="W31" s="52"/>
      <c r="X31" s="95">
        <f>L31/'2023'!M31*100</f>
        <v>100</v>
      </c>
      <c r="Y31" s="95">
        <f>N31/'2023'!O31*100</f>
        <v>100</v>
      </c>
      <c r="Z31" s="95">
        <f t="shared" si="0"/>
        <v>101.93163509688654</v>
      </c>
      <c r="AA31" s="95">
        <f t="shared" si="1"/>
        <v>104</v>
      </c>
    </row>
    <row r="32" spans="1:27" s="3" customFormat="1" ht="56.25" customHeight="1">
      <c r="A32" s="38">
        <v>2909003034</v>
      </c>
      <c r="B32" s="48" t="s">
        <v>303</v>
      </c>
      <c r="C32" s="49" t="s">
        <v>42</v>
      </c>
      <c r="D32" s="38" t="s">
        <v>304</v>
      </c>
      <c r="E32" s="13" t="s">
        <v>270</v>
      </c>
      <c r="F32" s="13" t="s">
        <v>390</v>
      </c>
      <c r="G32" s="32">
        <v>1451</v>
      </c>
      <c r="H32" s="32">
        <v>1451</v>
      </c>
      <c r="I32" s="32">
        <v>1451</v>
      </c>
      <c r="J32" s="32">
        <v>1451</v>
      </c>
      <c r="K32" s="32">
        <f t="shared" si="2"/>
        <v>5804</v>
      </c>
      <c r="L32" s="60">
        <f>'2023'!M32</f>
        <v>44.258400000000002</v>
      </c>
      <c r="M32" s="60">
        <f>('2023'!L32+'2023'!M32)/2*1.04*2-L32</f>
        <v>44.389536</v>
      </c>
      <c r="N32" s="60">
        <f>'2023'!O32</f>
        <v>36.5976</v>
      </c>
      <c r="O32" s="60">
        <v>38.07</v>
      </c>
      <c r="P32" s="33">
        <f t="shared" si="4"/>
        <v>11115.820800000003</v>
      </c>
      <c r="Q32" s="33">
        <f t="shared" si="5"/>
        <v>11115.820800000003</v>
      </c>
      <c r="R32" s="33">
        <f t="shared" si="6"/>
        <v>9169.6467359999988</v>
      </c>
      <c r="S32" s="33">
        <f t="shared" si="7"/>
        <v>9169.6467359999988</v>
      </c>
      <c r="T32" s="33">
        <f t="shared" si="8"/>
        <v>40570.935072000007</v>
      </c>
      <c r="U32" s="52"/>
      <c r="V32" s="52"/>
      <c r="W32" s="52"/>
      <c r="X32" s="95">
        <f>L32/'2023'!M32*100</f>
        <v>100</v>
      </c>
      <c r="Y32" s="95">
        <f>N32/'2023'!O32*100</f>
        <v>100</v>
      </c>
      <c r="Z32" s="95">
        <f t="shared" si="0"/>
        <v>100.29629629629628</v>
      </c>
      <c r="AA32" s="95">
        <f t="shared" si="1"/>
        <v>104.02321463702538</v>
      </c>
    </row>
    <row r="33" spans="1:27" s="3" customFormat="1" ht="56.25" customHeight="1">
      <c r="A33" s="38" t="s">
        <v>40</v>
      </c>
      <c r="B33" s="48" t="s">
        <v>41</v>
      </c>
      <c r="C33" s="49" t="s">
        <v>38</v>
      </c>
      <c r="D33" s="38" t="s">
        <v>39</v>
      </c>
      <c r="E33" s="13" t="s">
        <v>270</v>
      </c>
      <c r="F33" s="13"/>
      <c r="G33" s="32">
        <v>2530.6799999999998</v>
      </c>
      <c r="H33" s="32">
        <v>2816.0430000000001</v>
      </c>
      <c r="I33" s="32">
        <v>3356.5</v>
      </c>
      <c r="J33" s="32">
        <v>3356.5</v>
      </c>
      <c r="K33" s="32">
        <f t="shared" si="2"/>
        <v>12059.723</v>
      </c>
      <c r="L33" s="60">
        <f>'2023'!M33</f>
        <v>46.666799999999988</v>
      </c>
      <c r="M33" s="60">
        <f>('2023'!L33+'2023'!M33)/2*1.04*2-L33</f>
        <v>48.157072000000007</v>
      </c>
      <c r="N33" s="60">
        <f>'2023'!O33</f>
        <v>44.345600000000005</v>
      </c>
      <c r="O33" s="60">
        <f t="shared" si="3"/>
        <v>46.119424000000009</v>
      </c>
      <c r="P33" s="33">
        <f t="shared" si="4"/>
        <v>5874.2144159999571</v>
      </c>
      <c r="Q33" s="33">
        <f t="shared" si="5"/>
        <v>6536.599011599953</v>
      </c>
      <c r="R33" s="33">
        <f t="shared" si="6"/>
        <v>6839.3655119999903</v>
      </c>
      <c r="S33" s="33">
        <f t="shared" si="7"/>
        <v>6839.3655119999903</v>
      </c>
      <c r="T33" s="33">
        <f t="shared" si="8"/>
        <v>26089.54445159989</v>
      </c>
      <c r="U33" s="52"/>
      <c r="V33" s="52"/>
      <c r="W33" s="52"/>
      <c r="X33" s="95">
        <f>L33/'2023'!M33*100</f>
        <v>100</v>
      </c>
      <c r="Y33" s="95">
        <f>N33/'2023'!O33*100</f>
        <v>100</v>
      </c>
      <c r="Z33" s="95">
        <f t="shared" si="0"/>
        <v>103.19343087591182</v>
      </c>
      <c r="AA33" s="95">
        <f t="shared" si="1"/>
        <v>104</v>
      </c>
    </row>
    <row r="34" spans="1:27" s="3" customFormat="1" ht="54.75" customHeight="1">
      <c r="A34" s="38">
        <v>2909003115</v>
      </c>
      <c r="B34" s="48" t="s">
        <v>41</v>
      </c>
      <c r="C34" s="49" t="s">
        <v>38</v>
      </c>
      <c r="D34" s="38" t="s">
        <v>407</v>
      </c>
      <c r="E34" s="13" t="s">
        <v>270</v>
      </c>
      <c r="F34" s="13"/>
      <c r="G34" s="32">
        <v>0</v>
      </c>
      <c r="H34" s="32">
        <v>0</v>
      </c>
      <c r="I34" s="32">
        <v>21467.5</v>
      </c>
      <c r="J34" s="32">
        <v>21467.5</v>
      </c>
      <c r="K34" s="32">
        <f t="shared" si="2"/>
        <v>42935</v>
      </c>
      <c r="L34" s="60">
        <f>'2023'!M34</f>
        <v>58.158800000000006</v>
      </c>
      <c r="M34" s="60">
        <v>61.32</v>
      </c>
      <c r="N34" s="60">
        <f>'2023'!O34</f>
        <v>58.125600000000006</v>
      </c>
      <c r="O34" s="60">
        <f t="shared" si="3"/>
        <v>60.450624000000005</v>
      </c>
      <c r="P34" s="33">
        <f t="shared" si="4"/>
        <v>0</v>
      </c>
      <c r="Q34" s="33">
        <f t="shared" si="5"/>
        <v>0</v>
      </c>
      <c r="R34" s="33">
        <f t="shared" si="6"/>
        <v>18663.329279999904</v>
      </c>
      <c r="S34" s="33">
        <f t="shared" si="7"/>
        <v>18663.329279999904</v>
      </c>
      <c r="T34" s="33">
        <f t="shared" si="8"/>
        <v>37326.658559999807</v>
      </c>
      <c r="U34" s="52"/>
      <c r="V34" s="52"/>
      <c r="W34" s="52"/>
      <c r="X34" s="95">
        <f>L34/'2023'!M34*100</f>
        <v>100</v>
      </c>
      <c r="Y34" s="95">
        <f>N34/'2023'!O34*100</f>
        <v>100</v>
      </c>
      <c r="Z34" s="95">
        <f t="shared" si="0"/>
        <v>105.43546290501178</v>
      </c>
      <c r="AA34" s="95">
        <f t="shared" si="1"/>
        <v>104</v>
      </c>
    </row>
    <row r="35" spans="1:27" s="3" customFormat="1" ht="10.5" customHeight="1">
      <c r="A35" s="38"/>
      <c r="B35" s="48"/>
      <c r="C35" s="49"/>
      <c r="D35" s="38"/>
      <c r="E35" s="13"/>
      <c r="F35" s="13"/>
      <c r="G35" s="32"/>
      <c r="H35" s="32"/>
      <c r="I35" s="32"/>
      <c r="J35" s="32"/>
      <c r="K35" s="32"/>
      <c r="L35" s="60"/>
      <c r="M35" s="60"/>
      <c r="N35" s="60"/>
      <c r="O35" s="60"/>
      <c r="P35" s="33"/>
      <c r="Q35" s="33"/>
      <c r="R35" s="33"/>
      <c r="S35" s="33"/>
      <c r="T35" s="33"/>
      <c r="U35" s="52"/>
      <c r="V35" s="52"/>
      <c r="W35" s="52"/>
      <c r="X35" s="95">
        <f>L35/'2023'!M34*100</f>
        <v>0</v>
      </c>
      <c r="Y35" s="95">
        <f>N35/'2023'!O34*100</f>
        <v>0</v>
      </c>
      <c r="Z35" s="95" t="e">
        <f t="shared" si="0"/>
        <v>#DIV/0!</v>
      </c>
      <c r="AA35" s="95" t="e">
        <f t="shared" si="1"/>
        <v>#DIV/0!</v>
      </c>
    </row>
    <row r="36" spans="1:27" s="3" customFormat="1" ht="70.5" customHeight="1">
      <c r="A36" s="38" t="s">
        <v>45</v>
      </c>
      <c r="B36" s="48" t="s">
        <v>46</v>
      </c>
      <c r="C36" s="49" t="s">
        <v>43</v>
      </c>
      <c r="D36" s="38" t="s">
        <v>44</v>
      </c>
      <c r="E36" s="13" t="s">
        <v>270</v>
      </c>
      <c r="F36" s="13"/>
      <c r="G36" s="32">
        <v>559.42100000000005</v>
      </c>
      <c r="H36" s="32">
        <v>457.339</v>
      </c>
      <c r="I36" s="32">
        <v>598</v>
      </c>
      <c r="J36" s="32">
        <v>457.44600000000003</v>
      </c>
      <c r="K36" s="32">
        <f t="shared" si="2"/>
        <v>2072.2060000000001</v>
      </c>
      <c r="L36" s="60">
        <f>'2023'!M36</f>
        <v>248.28639999999999</v>
      </c>
      <c r="M36" s="60">
        <f>('2023'!L36+'2023'!M36)/2*1.04*2-L36</f>
        <v>254.830656</v>
      </c>
      <c r="N36" s="60">
        <f>'2023'!O36</f>
        <v>67.548000000000002</v>
      </c>
      <c r="O36" s="60">
        <f t="shared" si="3"/>
        <v>70.249920000000003</v>
      </c>
      <c r="P36" s="33">
        <f t="shared" si="4"/>
        <v>101108.8564664</v>
      </c>
      <c r="Q36" s="33">
        <f t="shared" si="5"/>
        <v>82658.719117599991</v>
      </c>
      <c r="R36" s="33">
        <f t="shared" si="6"/>
        <v>110379.280128</v>
      </c>
      <c r="S36" s="33">
        <f t="shared" si="7"/>
        <v>84435.719360256</v>
      </c>
      <c r="T36" s="33">
        <f t="shared" si="8"/>
        <v>378582.57507225598</v>
      </c>
      <c r="U36" s="52"/>
      <c r="V36" s="52"/>
      <c r="W36" s="52"/>
      <c r="X36" s="95">
        <f>L36/'2023'!M36*100</f>
        <v>100</v>
      </c>
      <c r="Y36" s="95">
        <f>N36/'2023'!O36*100</f>
        <v>100</v>
      </c>
      <c r="Z36" s="95">
        <f t="shared" si="0"/>
        <v>102.63576901513736</v>
      </c>
      <c r="AA36" s="95">
        <f t="shared" si="1"/>
        <v>104</v>
      </c>
    </row>
    <row r="37" spans="1:27" s="3" customFormat="1" ht="70.5" customHeight="1">
      <c r="A37" s="38" t="s">
        <v>45</v>
      </c>
      <c r="B37" s="48" t="s">
        <v>46</v>
      </c>
      <c r="C37" s="49" t="s">
        <v>43</v>
      </c>
      <c r="D37" s="38" t="s">
        <v>47</v>
      </c>
      <c r="E37" s="13" t="s">
        <v>270</v>
      </c>
      <c r="F37" s="13"/>
      <c r="G37" s="32">
        <v>273.21100000000001</v>
      </c>
      <c r="H37" s="32">
        <v>307.11099999999999</v>
      </c>
      <c r="I37" s="32">
        <v>382</v>
      </c>
      <c r="J37" s="32">
        <v>232.92400000000001</v>
      </c>
      <c r="K37" s="32">
        <f t="shared" si="2"/>
        <v>1195.2460000000001</v>
      </c>
      <c r="L37" s="60">
        <f>'2023'!M37</f>
        <v>232.1268</v>
      </c>
      <c r="M37" s="60">
        <f>('2023'!L37+'2023'!M37)/2*1.04*2-L37</f>
        <v>238.28267199999999</v>
      </c>
      <c r="N37" s="60">
        <f>'2023'!O37</f>
        <v>30.3888</v>
      </c>
      <c r="O37" s="60">
        <f>N37*1.04+0.01</f>
        <v>31.614352000000004</v>
      </c>
      <c r="P37" s="33">
        <f t="shared" si="4"/>
        <v>55117.040718000004</v>
      </c>
      <c r="Q37" s="33">
        <f t="shared" si="5"/>
        <v>61955.958917999997</v>
      </c>
      <c r="R37" s="33">
        <f t="shared" si="6"/>
        <v>78947.298240000004</v>
      </c>
      <c r="S37" s="33">
        <f t="shared" si="7"/>
        <v>48138.01176768</v>
      </c>
      <c r="T37" s="33">
        <f t="shared" si="8"/>
        <v>244158.30964368</v>
      </c>
      <c r="U37" s="52"/>
      <c r="V37" s="52"/>
      <c r="W37" s="52"/>
      <c r="X37" s="95">
        <f>L37/'2023'!M37*100</f>
        <v>100</v>
      </c>
      <c r="Y37" s="95">
        <f>N37/'2023'!O37*100</f>
        <v>100</v>
      </c>
      <c r="Z37" s="95">
        <f t="shared" si="0"/>
        <v>102.65194367905816</v>
      </c>
      <c r="AA37" s="95">
        <f t="shared" si="1"/>
        <v>104.03290686042229</v>
      </c>
    </row>
    <row r="38" spans="1:27" s="3" customFormat="1" ht="70.5" customHeight="1">
      <c r="A38" s="38" t="s">
        <v>45</v>
      </c>
      <c r="B38" s="48" t="s">
        <v>46</v>
      </c>
      <c r="C38" s="49" t="s">
        <v>43</v>
      </c>
      <c r="D38" s="38" t="s">
        <v>48</v>
      </c>
      <c r="E38" s="13" t="s">
        <v>270</v>
      </c>
      <c r="F38" s="13"/>
      <c r="G38" s="32">
        <v>2044.883</v>
      </c>
      <c r="H38" s="32">
        <v>2060.6880000000001</v>
      </c>
      <c r="I38" s="32">
        <v>2321</v>
      </c>
      <c r="J38" s="32">
        <v>1814.953</v>
      </c>
      <c r="K38" s="32">
        <f t="shared" si="2"/>
        <v>8241.5239999999994</v>
      </c>
      <c r="L38" s="60">
        <f>'2023'!M38</f>
        <v>175.04119999999995</v>
      </c>
      <c r="M38" s="60">
        <f>('2023'!L38+'2023'!M38)/2*1.04*2-L38</f>
        <v>179.75604800000002</v>
      </c>
      <c r="N38" s="60">
        <f>'2023'!O38</f>
        <v>71.926400000000001</v>
      </c>
      <c r="O38" s="60">
        <f t="shared" si="3"/>
        <v>74.803455999999997</v>
      </c>
      <c r="P38" s="33">
        <f t="shared" si="4"/>
        <v>210857.70156839991</v>
      </c>
      <c r="Q38" s="33">
        <f t="shared" si="5"/>
        <v>212487.43098239991</v>
      </c>
      <c r="R38" s="33">
        <f t="shared" si="6"/>
        <v>243594.96603200005</v>
      </c>
      <c r="S38" s="33">
        <f t="shared" si="7"/>
        <v>190484.02170817603</v>
      </c>
      <c r="T38" s="33">
        <f t="shared" si="8"/>
        <v>857424.1202909759</v>
      </c>
      <c r="U38" s="52"/>
      <c r="V38" s="52"/>
      <c r="W38" s="52"/>
      <c r="X38" s="95">
        <f>L38/'2023'!M38*100</f>
        <v>100</v>
      </c>
      <c r="Y38" s="95">
        <f>N38/'2023'!O38*100</f>
        <v>100</v>
      </c>
      <c r="Z38" s="95">
        <f t="shared" si="0"/>
        <v>102.69356471504997</v>
      </c>
      <c r="AA38" s="95">
        <f t="shared" si="1"/>
        <v>104</v>
      </c>
    </row>
    <row r="39" spans="1:27" s="3" customFormat="1" ht="70.5" customHeight="1">
      <c r="A39" s="38" t="s">
        <v>50</v>
      </c>
      <c r="B39" s="48" t="s">
        <v>51</v>
      </c>
      <c r="C39" s="49" t="s">
        <v>43</v>
      </c>
      <c r="D39" s="38" t="s">
        <v>332</v>
      </c>
      <c r="E39" s="13" t="s">
        <v>270</v>
      </c>
      <c r="F39" s="13"/>
      <c r="G39" s="32">
        <v>579.54899999999998</v>
      </c>
      <c r="H39" s="32">
        <v>674.46500000000003</v>
      </c>
      <c r="I39" s="32">
        <v>705.80200000000002</v>
      </c>
      <c r="J39" s="32">
        <v>584.13499999999999</v>
      </c>
      <c r="K39" s="32">
        <f t="shared" si="2"/>
        <v>2543.951</v>
      </c>
      <c r="L39" s="60">
        <f>'2023'!M39</f>
        <v>84.412400000000005</v>
      </c>
      <c r="M39" s="60">
        <f>('2023'!L39+'2023'!M39)/2*1.04*2-L39</f>
        <v>86.274895999999998</v>
      </c>
      <c r="N39" s="60">
        <f>'2023'!O39</f>
        <v>52.135200000000005</v>
      </c>
      <c r="O39" s="60">
        <f t="shared" si="3"/>
        <v>54.220608000000006</v>
      </c>
      <c r="P39" s="33">
        <f t="shared" si="4"/>
        <v>18706.218982800001</v>
      </c>
      <c r="Q39" s="33">
        <f t="shared" si="5"/>
        <v>21769.841698</v>
      </c>
      <c r="R39" s="33">
        <f t="shared" si="6"/>
        <v>22623.980578975996</v>
      </c>
      <c r="S39" s="33">
        <f t="shared" si="7"/>
        <v>18724.031520879995</v>
      </c>
      <c r="T39" s="33">
        <f t="shared" si="8"/>
        <v>81824.072780655988</v>
      </c>
      <c r="U39" s="52"/>
      <c r="V39" s="52"/>
      <c r="W39" s="52"/>
      <c r="X39" s="95">
        <f>L39/'2023'!M39*100</f>
        <v>100</v>
      </c>
      <c r="Y39" s="95">
        <f>N39/'2023'!O39*100</f>
        <v>100</v>
      </c>
      <c r="Z39" s="95">
        <f t="shared" si="0"/>
        <v>102.20642464851136</v>
      </c>
      <c r="AA39" s="95">
        <f t="shared" si="1"/>
        <v>104</v>
      </c>
    </row>
    <row r="40" spans="1:27" s="3" customFormat="1" ht="70.5" customHeight="1">
      <c r="A40" s="38" t="s">
        <v>52</v>
      </c>
      <c r="B40" s="48" t="s">
        <v>53</v>
      </c>
      <c r="C40" s="49" t="s">
        <v>43</v>
      </c>
      <c r="D40" s="38" t="s">
        <v>49</v>
      </c>
      <c r="E40" s="13" t="s">
        <v>270</v>
      </c>
      <c r="F40" s="13"/>
      <c r="G40" s="32">
        <v>7966.72</v>
      </c>
      <c r="H40" s="32">
        <v>5301.76</v>
      </c>
      <c r="I40" s="32">
        <v>6381.2</v>
      </c>
      <c r="J40" s="32">
        <v>7250.42</v>
      </c>
      <c r="K40" s="32">
        <f t="shared" si="2"/>
        <v>26900.1</v>
      </c>
      <c r="L40" s="60">
        <f>'2023'!M40</f>
        <v>78.380800000000022</v>
      </c>
      <c r="M40" s="60">
        <f>('2023'!L40+'2023'!M40)/2*1.04*2-L40</f>
        <v>82.528832000000023</v>
      </c>
      <c r="N40" s="60">
        <f>'2023'!O40</f>
        <v>24.991200000000003</v>
      </c>
      <c r="O40" s="60">
        <f t="shared" si="3"/>
        <v>25.990848000000003</v>
      </c>
      <c r="P40" s="33">
        <f t="shared" si="4"/>
        <v>425339.99411200016</v>
      </c>
      <c r="Q40" s="33">
        <f t="shared" si="5"/>
        <v>283058.84569600009</v>
      </c>
      <c r="R40" s="33">
        <f t="shared" si="6"/>
        <v>360780.18350080011</v>
      </c>
      <c r="S40" s="33">
        <f t="shared" si="7"/>
        <v>409924.12995328015</v>
      </c>
      <c r="T40" s="33">
        <f t="shared" si="8"/>
        <v>1479103.1532620804</v>
      </c>
      <c r="U40" s="52"/>
      <c r="V40" s="52"/>
      <c r="W40" s="52"/>
      <c r="X40" s="95">
        <f>L40/'2023'!M40*100</f>
        <v>100</v>
      </c>
      <c r="Y40" s="95">
        <f>N40/'2023'!O40*100</f>
        <v>100</v>
      </c>
      <c r="Z40" s="95">
        <f t="shared" si="0"/>
        <v>105.2921531803707</v>
      </c>
      <c r="AA40" s="95">
        <f t="shared" si="1"/>
        <v>104</v>
      </c>
    </row>
    <row r="41" spans="1:27" s="3" customFormat="1" ht="9" customHeight="1">
      <c r="A41" s="38"/>
      <c r="B41" s="48"/>
      <c r="C41" s="49"/>
      <c r="D41" s="38"/>
      <c r="E41" s="13"/>
      <c r="F41" s="13"/>
      <c r="G41" s="32"/>
      <c r="H41" s="32"/>
      <c r="I41" s="32"/>
      <c r="J41" s="32"/>
      <c r="K41" s="32"/>
      <c r="L41" s="60"/>
      <c r="M41" s="60"/>
      <c r="N41" s="60"/>
      <c r="O41" s="60"/>
      <c r="P41" s="33"/>
      <c r="Q41" s="33"/>
      <c r="R41" s="33"/>
      <c r="S41" s="33"/>
      <c r="T41" s="33"/>
      <c r="U41" s="52"/>
      <c r="V41" s="52"/>
      <c r="W41" s="52"/>
      <c r="X41" s="95" t="e">
        <f>L41/'2023'!M41*100</f>
        <v>#DIV/0!</v>
      </c>
      <c r="Y41" s="95" t="e">
        <f>N41/'2023'!O41*100</f>
        <v>#DIV/0!</v>
      </c>
      <c r="Z41" s="95" t="e">
        <f t="shared" si="0"/>
        <v>#DIV/0!</v>
      </c>
      <c r="AA41" s="95" t="e">
        <f t="shared" si="1"/>
        <v>#DIV/0!</v>
      </c>
    </row>
    <row r="42" spans="1:27" s="3" customFormat="1" ht="54.75" customHeight="1">
      <c r="A42" s="38" t="s">
        <v>55</v>
      </c>
      <c r="B42" s="48" t="s">
        <v>56</v>
      </c>
      <c r="C42" s="49" t="s">
        <v>54</v>
      </c>
      <c r="D42" s="38" t="s">
        <v>4</v>
      </c>
      <c r="E42" s="13" t="s">
        <v>270</v>
      </c>
      <c r="F42" s="13"/>
      <c r="G42" s="32">
        <v>786.79</v>
      </c>
      <c r="H42" s="32">
        <v>871.79</v>
      </c>
      <c r="I42" s="32">
        <v>794.79</v>
      </c>
      <c r="J42" s="32">
        <v>786.79</v>
      </c>
      <c r="K42" s="32">
        <f t="shared" si="2"/>
        <v>3240.16</v>
      </c>
      <c r="L42" s="60">
        <f>'2023'!M42</f>
        <v>50.274000000000001</v>
      </c>
      <c r="M42" s="60">
        <f>('2023'!L42+'2023'!M42)/2*1.04*2-L42</f>
        <v>50.422960000000003</v>
      </c>
      <c r="N42" s="60">
        <f>'2023'!O42</f>
        <v>37.455808000000012</v>
      </c>
      <c r="O42" s="60">
        <f t="shared" si="3"/>
        <v>38.954040320000011</v>
      </c>
      <c r="P42" s="33">
        <f t="shared" si="4"/>
        <v>10085.225283679991</v>
      </c>
      <c r="Q42" s="33">
        <f t="shared" si="5"/>
        <v>11174.77160367999</v>
      </c>
      <c r="R42" s="33">
        <f t="shared" si="6"/>
        <v>9115.3826724671926</v>
      </c>
      <c r="S42" s="33">
        <f t="shared" si="7"/>
        <v>9023.6313150271926</v>
      </c>
      <c r="T42" s="33">
        <f t="shared" si="8"/>
        <v>39399.010874854364</v>
      </c>
      <c r="U42" s="52"/>
      <c r="V42" s="52"/>
      <c r="W42" s="52"/>
      <c r="X42" s="95">
        <f>L42/'2023'!M42*100</f>
        <v>100</v>
      </c>
      <c r="Y42" s="95">
        <f>N42/'2023'!O42*100</f>
        <v>100</v>
      </c>
      <c r="Z42" s="95">
        <f t="shared" si="0"/>
        <v>100.2962962962963</v>
      </c>
      <c r="AA42" s="95">
        <f t="shared" si="1"/>
        <v>104</v>
      </c>
    </row>
    <row r="43" spans="1:27" s="3" customFormat="1" ht="67.5" customHeight="1">
      <c r="A43" s="38" t="s">
        <v>178</v>
      </c>
      <c r="B43" s="48" t="s">
        <v>179</v>
      </c>
      <c r="C43" s="48" t="s">
        <v>382</v>
      </c>
      <c r="D43" s="20"/>
      <c r="E43" s="13" t="s">
        <v>270</v>
      </c>
      <c r="F43" s="13"/>
      <c r="G43" s="32">
        <v>213710.30900000001</v>
      </c>
      <c r="H43" s="32">
        <v>214445.598</v>
      </c>
      <c r="I43" s="32">
        <v>224922.37100000001</v>
      </c>
      <c r="J43" s="32">
        <v>207728.139</v>
      </c>
      <c r="K43" s="32">
        <f t="shared" si="2"/>
        <v>860806.41700000002</v>
      </c>
      <c r="L43" s="60">
        <f>'2023'!M43</f>
        <v>223.268</v>
      </c>
      <c r="M43" s="60">
        <f>('2023'!L43+'2023'!M43)/2*1.04*2-L43</f>
        <v>232.57232000000002</v>
      </c>
      <c r="N43" s="60">
        <f>'2023'!O43</f>
        <v>37.455808000000012</v>
      </c>
      <c r="O43" s="60">
        <f t="shared" si="3"/>
        <v>38.954040320000011</v>
      </c>
      <c r="P43" s="33">
        <f t="shared" si="4"/>
        <v>39709980.968287326</v>
      </c>
      <c r="Q43" s="33">
        <f t="shared" si="5"/>
        <v>39846606.62913081</v>
      </c>
      <c r="R43" s="33">
        <f t="shared" si="6"/>
        <v>43549082.534566723</v>
      </c>
      <c r="S43" s="33">
        <f t="shared" si="7"/>
        <v>40219964.914307915</v>
      </c>
      <c r="T43" s="33">
        <f t="shared" si="8"/>
        <v>163325635.04629278</v>
      </c>
      <c r="U43" s="52"/>
      <c r="V43" s="52"/>
      <c r="W43" s="52"/>
      <c r="X43" s="95">
        <f>L43/'2023'!M43*100</f>
        <v>100</v>
      </c>
      <c r="Y43" s="95">
        <f>N43/'2023'!O43*100</f>
        <v>100</v>
      </c>
      <c r="Z43" s="95">
        <f t="shared" si="0"/>
        <v>104.16733253309924</v>
      </c>
      <c r="AA43" s="95">
        <f t="shared" si="1"/>
        <v>104</v>
      </c>
    </row>
    <row r="44" spans="1:27" s="3" customFormat="1" ht="67.5" customHeight="1">
      <c r="A44" s="38" t="s">
        <v>180</v>
      </c>
      <c r="B44" s="48" t="s">
        <v>181</v>
      </c>
      <c r="C44" s="48" t="s">
        <v>382</v>
      </c>
      <c r="D44" s="38"/>
      <c r="E44" s="13" t="s">
        <v>270</v>
      </c>
      <c r="F44" s="13"/>
      <c r="G44" s="32">
        <v>3881545.6899999995</v>
      </c>
      <c r="H44" s="32">
        <v>3656160.5200000005</v>
      </c>
      <c r="I44" s="32">
        <v>3421555.32</v>
      </c>
      <c r="J44" s="32">
        <v>3797828.04</v>
      </c>
      <c r="K44" s="32">
        <f t="shared" si="2"/>
        <v>14757089.57</v>
      </c>
      <c r="L44" s="60">
        <f>'2023'!M44</f>
        <v>68.64</v>
      </c>
      <c r="M44" s="60">
        <f>('2023'!L44+'2023'!M44)/2*1.04*2-L44</f>
        <v>74.131199999999993</v>
      </c>
      <c r="N44" s="60">
        <f>'2023'!O44</f>
        <v>37.455808000000012</v>
      </c>
      <c r="O44" s="60">
        <f t="shared" si="3"/>
        <v>38.954040320000011</v>
      </c>
      <c r="P44" s="33">
        <f t="shared" si="4"/>
        <v>121042866.05373242</v>
      </c>
      <c r="Q44" s="33">
        <f t="shared" si="5"/>
        <v>114014411.63849981</v>
      </c>
      <c r="R44" s="33">
        <f t="shared" si="6"/>
        <v>120360597.84559342</v>
      </c>
      <c r="S44" s="33">
        <f t="shared" si="7"/>
        <v>133596803.40026136</v>
      </c>
      <c r="T44" s="33">
        <f t="shared" si="8"/>
        <v>489014678.93808705</v>
      </c>
      <c r="U44" s="52"/>
      <c r="V44" s="52"/>
      <c r="W44" s="52"/>
      <c r="X44" s="95">
        <f>L44/'2023'!M44*100</f>
        <v>100</v>
      </c>
      <c r="Y44" s="95">
        <f>N44/'2023'!O44*100</f>
        <v>100</v>
      </c>
      <c r="Z44" s="95">
        <f t="shared" si="0"/>
        <v>107.99999999999999</v>
      </c>
      <c r="AA44" s="95">
        <f t="shared" si="1"/>
        <v>104</v>
      </c>
    </row>
    <row r="45" spans="1:27" s="3" customFormat="1" ht="10.5" customHeight="1">
      <c r="A45" s="38"/>
      <c r="B45" s="48"/>
      <c r="C45" s="49"/>
      <c r="D45" s="38"/>
      <c r="E45" s="13"/>
      <c r="F45" s="13"/>
      <c r="G45" s="32"/>
      <c r="H45" s="32"/>
      <c r="I45" s="32"/>
      <c r="J45" s="32"/>
      <c r="K45" s="32"/>
      <c r="L45" s="60"/>
      <c r="M45" s="60"/>
      <c r="N45" s="60"/>
      <c r="O45" s="60"/>
      <c r="P45" s="33"/>
      <c r="Q45" s="33"/>
      <c r="R45" s="33"/>
      <c r="S45" s="33"/>
      <c r="T45" s="33"/>
      <c r="U45" s="52"/>
      <c r="V45" s="52"/>
      <c r="W45" s="52"/>
      <c r="X45" s="95" t="e">
        <f>L45/'2023'!M45*100</f>
        <v>#DIV/0!</v>
      </c>
      <c r="Y45" s="95" t="e">
        <f>N45/'2023'!O45*100</f>
        <v>#DIV/0!</v>
      </c>
      <c r="Z45" s="95" t="e">
        <f t="shared" si="0"/>
        <v>#DIV/0!</v>
      </c>
      <c r="AA45" s="95" t="e">
        <f t="shared" si="1"/>
        <v>#DIV/0!</v>
      </c>
    </row>
    <row r="46" spans="1:27" s="3" customFormat="1" ht="46.5" customHeight="1">
      <c r="A46" s="38" t="s">
        <v>58</v>
      </c>
      <c r="B46" s="48" t="s">
        <v>59</v>
      </c>
      <c r="C46" s="49" t="s">
        <v>57</v>
      </c>
      <c r="D46" s="38" t="s">
        <v>4</v>
      </c>
      <c r="E46" s="13" t="s">
        <v>270</v>
      </c>
      <c r="F46" s="13"/>
      <c r="G46" s="32">
        <v>333454.59999999998</v>
      </c>
      <c r="H46" s="32">
        <v>302738.8</v>
      </c>
      <c r="I46" s="32">
        <v>299928.45</v>
      </c>
      <c r="J46" s="32">
        <v>316971.43</v>
      </c>
      <c r="K46" s="32">
        <f t="shared" si="2"/>
        <v>1253093.2799999998</v>
      </c>
      <c r="L46" s="60">
        <f>'2023'!M46</f>
        <v>59.314400800000001</v>
      </c>
      <c r="M46" s="60">
        <f>('2023'!L46+'2023'!M46)/2*1.04*2-L46</f>
        <v>61.132596831999976</v>
      </c>
      <c r="N46" s="60">
        <f>'2023'!O46</f>
        <v>44.561920000000008</v>
      </c>
      <c r="O46" s="60">
        <f t="shared" si="3"/>
        <v>46.344396800000013</v>
      </c>
      <c r="P46" s="33">
        <f t="shared" si="4"/>
        <v>4919282.5841716779</v>
      </c>
      <c r="Q46" s="33">
        <f t="shared" si="5"/>
        <v>4466148.3344150381</v>
      </c>
      <c r="R46" s="33">
        <f t="shared" si="6"/>
        <v>4435401.9138876991</v>
      </c>
      <c r="S46" s="33">
        <f t="shared" si="7"/>
        <v>4687436.9112690743</v>
      </c>
      <c r="T46" s="33">
        <f t="shared" si="8"/>
        <v>18508269.743743487</v>
      </c>
      <c r="U46" s="52"/>
      <c r="V46" s="52"/>
      <c r="W46" s="52"/>
      <c r="X46" s="95">
        <f>L46/'2023'!M46*100</f>
        <v>100</v>
      </c>
      <c r="Y46" s="95">
        <f>N46/'2023'!O46*100</f>
        <v>100</v>
      </c>
      <c r="Z46" s="95">
        <f t="shared" si="0"/>
        <v>103.06535345123132</v>
      </c>
      <c r="AA46" s="95">
        <f t="shared" si="1"/>
        <v>104</v>
      </c>
    </row>
    <row r="47" spans="1:27" s="3" customFormat="1" ht="10.5" customHeight="1">
      <c r="A47" s="38"/>
      <c r="B47" s="48"/>
      <c r="C47" s="49"/>
      <c r="D47" s="38"/>
      <c r="E47" s="13"/>
      <c r="F47" s="13"/>
      <c r="G47" s="32"/>
      <c r="H47" s="32"/>
      <c r="I47" s="32"/>
      <c r="J47" s="32"/>
      <c r="K47" s="32"/>
      <c r="L47" s="60"/>
      <c r="M47" s="60"/>
      <c r="N47" s="60"/>
      <c r="O47" s="60"/>
      <c r="P47" s="33"/>
      <c r="Q47" s="33"/>
      <c r="R47" s="33"/>
      <c r="S47" s="33"/>
      <c r="T47" s="33"/>
      <c r="U47" s="52"/>
      <c r="V47" s="52"/>
      <c r="W47" s="52"/>
      <c r="X47" s="95" t="e">
        <f>L47/'2023'!M47*100</f>
        <v>#DIV/0!</v>
      </c>
      <c r="Y47" s="95" t="e">
        <f>N47/'2023'!O47*100</f>
        <v>#DIV/0!</v>
      </c>
      <c r="Z47" s="95" t="e">
        <f t="shared" si="0"/>
        <v>#DIV/0!</v>
      </c>
      <c r="AA47" s="95" t="e">
        <f t="shared" si="1"/>
        <v>#DIV/0!</v>
      </c>
    </row>
    <row r="48" spans="1:27" s="3" customFormat="1" ht="43.9" customHeight="1">
      <c r="A48" s="38">
        <v>2905001195</v>
      </c>
      <c r="B48" s="48" t="s">
        <v>424</v>
      </c>
      <c r="C48" s="49" t="s">
        <v>425</v>
      </c>
      <c r="D48" s="38"/>
      <c r="E48" s="13" t="s">
        <v>270</v>
      </c>
      <c r="F48" s="13"/>
      <c r="G48" s="36">
        <v>314236.375</v>
      </c>
      <c r="H48" s="36">
        <v>314236.375</v>
      </c>
      <c r="I48" s="77">
        <v>314236.375</v>
      </c>
      <c r="J48" s="77">
        <v>314236.375</v>
      </c>
      <c r="K48" s="32">
        <f t="shared" si="2"/>
        <v>1256945.5</v>
      </c>
      <c r="L48" s="60">
        <f>'2023'!M48</f>
        <v>26.403584000000002</v>
      </c>
      <c r="M48" s="60">
        <f>('2023'!L48+'2023'!M48)/2*1.04*2-L48</f>
        <v>28.460143360000004</v>
      </c>
      <c r="N48" s="60">
        <f>'2023'!O48</f>
        <v>26.363567360000001</v>
      </c>
      <c r="O48" s="60">
        <f t="shared" si="3"/>
        <v>27.418110054400003</v>
      </c>
      <c r="P48" s="33">
        <f t="shared" si="4"/>
        <v>12574.683893280329</v>
      </c>
      <c r="Q48" s="33">
        <f t="shared" si="5"/>
        <v>12574.683893280329</v>
      </c>
      <c r="R48" s="33">
        <f t="shared" si="6"/>
        <v>327444.76858101133</v>
      </c>
      <c r="S48" s="33">
        <f t="shared" si="7"/>
        <v>327444.76858101133</v>
      </c>
      <c r="T48" s="33">
        <f t="shared" si="8"/>
        <v>680038.90494858334</v>
      </c>
      <c r="U48" s="52"/>
      <c r="V48" s="52"/>
      <c r="W48" s="52"/>
      <c r="X48" s="95">
        <f>L48/'2023'!M48*100</f>
        <v>100</v>
      </c>
      <c r="Y48" s="95">
        <f>N48/'2023'!O48*100</f>
        <v>100</v>
      </c>
      <c r="Z48" s="95">
        <f t="shared" si="0"/>
        <v>107.78894016812264</v>
      </c>
      <c r="AA48" s="95">
        <f t="shared" si="1"/>
        <v>104</v>
      </c>
    </row>
    <row r="49" spans="1:27" s="3" customFormat="1" ht="13.5" customHeight="1">
      <c r="A49" s="38"/>
      <c r="B49" s="48"/>
      <c r="C49" s="49"/>
      <c r="D49" s="38"/>
      <c r="E49" s="13"/>
      <c r="F49" s="13"/>
      <c r="G49" s="32"/>
      <c r="H49" s="32"/>
      <c r="I49" s="126"/>
      <c r="J49" s="126"/>
      <c r="K49" s="32"/>
      <c r="L49" s="60"/>
      <c r="M49" s="60"/>
      <c r="N49" s="60"/>
      <c r="O49" s="60"/>
      <c r="P49" s="33"/>
      <c r="Q49" s="33"/>
      <c r="R49" s="33"/>
      <c r="S49" s="33"/>
      <c r="T49" s="33"/>
      <c r="U49" s="52"/>
      <c r="V49" s="52"/>
      <c r="W49" s="52"/>
      <c r="X49" s="95"/>
      <c r="Y49" s="95"/>
      <c r="Z49" s="95"/>
      <c r="AA49" s="95"/>
    </row>
    <row r="50" spans="1:27" s="3" customFormat="1" ht="43.5" customHeight="1">
      <c r="A50" s="38" t="s">
        <v>55</v>
      </c>
      <c r="B50" s="48" t="s">
        <v>61</v>
      </c>
      <c r="C50" s="49" t="s">
        <v>60</v>
      </c>
      <c r="D50" s="38" t="s">
        <v>4</v>
      </c>
      <c r="E50" s="13" t="s">
        <v>270</v>
      </c>
      <c r="F50" s="13"/>
      <c r="G50" s="32">
        <v>84489.909</v>
      </c>
      <c r="H50" s="32">
        <v>85028.68299999999</v>
      </c>
      <c r="I50" s="32">
        <v>89336.646999999997</v>
      </c>
      <c r="J50" s="32">
        <v>86641.316000000006</v>
      </c>
      <c r="K50" s="32">
        <f t="shared" si="2"/>
        <v>345496.55499999999</v>
      </c>
      <c r="L50" s="60">
        <f>'2023'!M50</f>
        <v>57.442809200000006</v>
      </c>
      <c r="M50" s="60">
        <f>('2023'!L50+'2023'!M50)/2*1.04*2-L50</f>
        <v>57.823551567999978</v>
      </c>
      <c r="N50" s="60">
        <f>'2023'!O50</f>
        <v>35.419587840000005</v>
      </c>
      <c r="O50" s="60">
        <f t="shared" si="3"/>
        <v>36.836371353600008</v>
      </c>
      <c r="P50" s="33">
        <f t="shared" si="4"/>
        <v>1860739.9685932563</v>
      </c>
      <c r="Q50" s="33">
        <f t="shared" si="5"/>
        <v>1872605.5076582688</v>
      </c>
      <c r="R50" s="33">
        <f t="shared" si="6"/>
        <v>1874924.3103392343</v>
      </c>
      <c r="S50" s="33">
        <f t="shared" si="7"/>
        <v>1818356.9129047757</v>
      </c>
      <c r="T50" s="33">
        <f t="shared" si="8"/>
        <v>7426626.6994955344</v>
      </c>
      <c r="U50" s="52"/>
      <c r="V50" s="52"/>
      <c r="W50" s="52"/>
      <c r="X50" s="95">
        <f>L50/'2023'!M50*100</f>
        <v>100</v>
      </c>
      <c r="Y50" s="95">
        <f>N50/'2023'!O50*100</f>
        <v>100</v>
      </c>
      <c r="Z50" s="95">
        <f t="shared" ref="Z50:Z113" si="10">M50/L50*100</f>
        <v>100.66281989565367</v>
      </c>
      <c r="AA50" s="95">
        <f t="shared" ref="AA50:AA113" si="11">O50/N50*100</f>
        <v>104</v>
      </c>
    </row>
    <row r="51" spans="1:27" s="3" customFormat="1" ht="43.5" customHeight="1">
      <c r="A51" s="38" t="s">
        <v>62</v>
      </c>
      <c r="B51" s="48" t="s">
        <v>63</v>
      </c>
      <c r="C51" s="49" t="s">
        <v>60</v>
      </c>
      <c r="D51" s="38" t="s">
        <v>4</v>
      </c>
      <c r="E51" s="13" t="s">
        <v>270</v>
      </c>
      <c r="F51" s="13"/>
      <c r="G51" s="32">
        <v>619485.255</v>
      </c>
      <c r="H51" s="32">
        <v>618288.47600000002</v>
      </c>
      <c r="I51" s="32">
        <v>590858.24199999997</v>
      </c>
      <c r="J51" s="32">
        <v>600894.196</v>
      </c>
      <c r="K51" s="32">
        <f t="shared" si="2"/>
        <v>2429526.1690000002</v>
      </c>
      <c r="L51" s="60">
        <f>'2023'!M51</f>
        <v>45.407085640000012</v>
      </c>
      <c r="M51" s="60">
        <f>('2023'!L51+'2023'!M51)/2*1.04*2-L51</f>
        <v>46.314910065599996</v>
      </c>
      <c r="N51" s="60">
        <f>'2023'!O51</f>
        <v>36.147072000000009</v>
      </c>
      <c r="O51" s="60">
        <f t="shared" si="3"/>
        <v>37.592954880000008</v>
      </c>
      <c r="P51" s="33">
        <f t="shared" si="4"/>
        <v>5736441.9110788805</v>
      </c>
      <c r="Q51" s="33">
        <f t="shared" si="5"/>
        <v>5725359.721214815</v>
      </c>
      <c r="R51" s="33">
        <f t="shared" si="6"/>
        <v>5153439.1077663926</v>
      </c>
      <c r="S51" s="33">
        <f t="shared" si="7"/>
        <v>5240972.2487991359</v>
      </c>
      <c r="T51" s="33">
        <f t="shared" si="8"/>
        <v>21856212.988859221</v>
      </c>
      <c r="U51" s="52"/>
      <c r="V51" s="52"/>
      <c r="W51" s="52"/>
      <c r="X51" s="95">
        <f>L51/'2023'!M51*100</f>
        <v>100</v>
      </c>
      <c r="Y51" s="95">
        <f>N51/'2023'!O51*100</f>
        <v>100</v>
      </c>
      <c r="Z51" s="95">
        <f t="shared" si="10"/>
        <v>101.99930123857203</v>
      </c>
      <c r="AA51" s="95">
        <f t="shared" si="11"/>
        <v>104</v>
      </c>
    </row>
    <row r="52" spans="1:27" s="3" customFormat="1" ht="10.5" customHeight="1">
      <c r="A52" s="38"/>
      <c r="B52" s="48"/>
      <c r="C52" s="49"/>
      <c r="D52" s="38"/>
      <c r="E52" s="13"/>
      <c r="F52" s="13"/>
      <c r="G52" s="32"/>
      <c r="H52" s="32"/>
      <c r="I52" s="32"/>
      <c r="J52" s="32"/>
      <c r="K52" s="32"/>
      <c r="L52" s="60"/>
      <c r="M52" s="60"/>
      <c r="N52" s="60"/>
      <c r="O52" s="60"/>
      <c r="P52" s="33"/>
      <c r="Q52" s="33"/>
      <c r="R52" s="33"/>
      <c r="S52" s="33"/>
      <c r="T52" s="33"/>
      <c r="U52" s="52"/>
      <c r="V52" s="52"/>
      <c r="W52" s="52"/>
      <c r="X52" s="95" t="e">
        <f>L52/'2023'!M52*100</f>
        <v>#DIV/0!</v>
      </c>
      <c r="Y52" s="95" t="e">
        <f>N52/'2023'!O52*100</f>
        <v>#DIV/0!</v>
      </c>
      <c r="Z52" s="95" t="e">
        <f t="shared" si="10"/>
        <v>#DIV/0!</v>
      </c>
      <c r="AA52" s="95" t="e">
        <f t="shared" si="11"/>
        <v>#DIV/0!</v>
      </c>
    </row>
    <row r="53" spans="1:27" s="3" customFormat="1" ht="63" customHeight="1">
      <c r="A53" s="38" t="s">
        <v>66</v>
      </c>
      <c r="B53" s="48" t="s">
        <v>67</v>
      </c>
      <c r="C53" s="49" t="s">
        <v>64</v>
      </c>
      <c r="D53" s="38" t="s">
        <v>65</v>
      </c>
      <c r="E53" s="13" t="s">
        <v>270</v>
      </c>
      <c r="F53" s="13"/>
      <c r="G53" s="32">
        <v>24924.713000000003</v>
      </c>
      <c r="H53" s="32">
        <v>25054.510000000002</v>
      </c>
      <c r="I53" s="32">
        <v>26961.739000000001</v>
      </c>
      <c r="J53" s="32">
        <v>24012.839</v>
      </c>
      <c r="K53" s="32">
        <f t="shared" si="2"/>
        <v>100953.80100000001</v>
      </c>
      <c r="L53" s="60">
        <f>'2023'!M53</f>
        <v>88.140799999999984</v>
      </c>
      <c r="M53" s="60">
        <f>('2023'!L53+'2023'!M53)/2*1.04*2-L53</f>
        <v>88.452032000000003</v>
      </c>
      <c r="N53" s="60">
        <f>'2023'!O53</f>
        <v>60.158592000000006</v>
      </c>
      <c r="O53" s="60">
        <f t="shared" si="3"/>
        <v>62.564935680000005</v>
      </c>
      <c r="P53" s="33">
        <f t="shared" si="4"/>
        <v>697448.50350630353</v>
      </c>
      <c r="Q53" s="33">
        <f t="shared" si="5"/>
        <v>701080.51015807956</v>
      </c>
      <c r="R53" s="33">
        <f t="shared" si="6"/>
        <v>697961.13444770046</v>
      </c>
      <c r="S53" s="33">
        <f t="shared" si="7"/>
        <v>621622.67610965238</v>
      </c>
      <c r="T53" s="33">
        <f t="shared" si="8"/>
        <v>2718112.8242217358</v>
      </c>
      <c r="U53" s="52"/>
      <c r="V53" s="52"/>
      <c r="W53" s="52"/>
      <c r="X53" s="95">
        <f>L53/'2023'!M53*100</f>
        <v>100</v>
      </c>
      <c r="Y53" s="95">
        <f>N53/'2023'!O53*100</f>
        <v>100</v>
      </c>
      <c r="Z53" s="95">
        <f t="shared" si="10"/>
        <v>100.35310775486496</v>
      </c>
      <c r="AA53" s="95">
        <f t="shared" si="11"/>
        <v>104</v>
      </c>
    </row>
    <row r="54" spans="1:27" s="3" customFormat="1" ht="63" customHeight="1">
      <c r="A54" s="38" t="s">
        <v>69</v>
      </c>
      <c r="B54" s="48" t="s">
        <v>70</v>
      </c>
      <c r="C54" s="49" t="s">
        <v>64</v>
      </c>
      <c r="D54" s="38" t="s">
        <v>68</v>
      </c>
      <c r="E54" s="13" t="s">
        <v>270</v>
      </c>
      <c r="F54" s="13"/>
      <c r="G54" s="32">
        <v>1160.1669999999999</v>
      </c>
      <c r="H54" s="32">
        <v>1355.413</v>
      </c>
      <c r="I54" s="32">
        <v>1436.8140000000001</v>
      </c>
      <c r="J54" s="32">
        <v>1176.4090000000001</v>
      </c>
      <c r="K54" s="32">
        <f t="shared" si="2"/>
        <v>5128.8029999999999</v>
      </c>
      <c r="L54" s="60">
        <f>'2023'!M54</f>
        <v>118.27680000000004</v>
      </c>
      <c r="M54" s="60">
        <f>('2023'!L54+'2023'!M54)/2*1.04*2-L54</f>
        <v>127.15987200000001</v>
      </c>
      <c r="N54" s="60">
        <f>'2023'!O54</f>
        <v>113.56800000000001</v>
      </c>
      <c r="O54" s="60">
        <f t="shared" si="3"/>
        <v>118.11072000000001</v>
      </c>
      <c r="P54" s="33">
        <f t="shared" si="4"/>
        <v>5462.9943696000282</v>
      </c>
      <c r="Q54" s="33">
        <f t="shared" si="5"/>
        <v>6382.3687344000336</v>
      </c>
      <c r="R54" s="33">
        <f t="shared" si="6"/>
        <v>13001.94828172799</v>
      </c>
      <c r="S54" s="33">
        <f t="shared" si="7"/>
        <v>10645.503855167992</v>
      </c>
      <c r="T54" s="33">
        <f t="shared" si="8"/>
        <v>35492.815240896045</v>
      </c>
      <c r="U54" s="52"/>
      <c r="V54" s="52"/>
      <c r="W54" s="52"/>
      <c r="X54" s="95">
        <f>L54/'2023'!M54*100</f>
        <v>100</v>
      </c>
      <c r="Y54" s="95">
        <f>N54/'2023'!O54*100</f>
        <v>100</v>
      </c>
      <c r="Z54" s="95">
        <f t="shared" si="10"/>
        <v>107.51040948013471</v>
      </c>
      <c r="AA54" s="95">
        <f t="shared" si="11"/>
        <v>104</v>
      </c>
    </row>
    <row r="55" spans="1:27" s="3" customFormat="1" ht="63" customHeight="1">
      <c r="A55" s="38">
        <v>2911004363</v>
      </c>
      <c r="B55" s="48" t="s">
        <v>305</v>
      </c>
      <c r="C55" s="49" t="s">
        <v>64</v>
      </c>
      <c r="D55" s="38" t="s">
        <v>333</v>
      </c>
      <c r="E55" s="13" t="s">
        <v>270</v>
      </c>
      <c r="F55" s="13" t="s">
        <v>308</v>
      </c>
      <c r="G55" s="32">
        <v>582.24657500000001</v>
      </c>
      <c r="H55" s="32">
        <v>582.24699999999996</v>
      </c>
      <c r="I55" s="32">
        <v>582.24657500000001</v>
      </c>
      <c r="J55" s="32">
        <v>582.24657500000001</v>
      </c>
      <c r="K55" s="32">
        <f t="shared" si="2"/>
        <v>2328.9867250000002</v>
      </c>
      <c r="L55" s="60">
        <f>'2023'!M55</f>
        <v>150.27120000000002</v>
      </c>
      <c r="M55" s="60">
        <f>('2023'!L55+'2023'!M55)/2*1.04*2-L55</f>
        <v>150.71644800000001</v>
      </c>
      <c r="N55" s="60">
        <f>'2023'!O55</f>
        <v>126.54720000000002</v>
      </c>
      <c r="O55" s="60">
        <f t="shared" si="3"/>
        <v>131.60908800000001</v>
      </c>
      <c r="P55" s="33">
        <f t="shared" si="4"/>
        <v>13813.217745300002</v>
      </c>
      <c r="Q55" s="33">
        <f t="shared" si="5"/>
        <v>13813.227828000001</v>
      </c>
      <c r="R55" s="33">
        <f t="shared" si="6"/>
        <v>11125.194917291999</v>
      </c>
      <c r="S55" s="33">
        <f t="shared" si="7"/>
        <v>11125.194917291999</v>
      </c>
      <c r="T55" s="33">
        <f t="shared" si="8"/>
        <v>49876.835407884006</v>
      </c>
      <c r="U55" s="52"/>
      <c r="V55" s="52"/>
      <c r="W55" s="52"/>
      <c r="X55" s="95">
        <f>L55/'2023'!M55*100</f>
        <v>100</v>
      </c>
      <c r="Y55" s="95">
        <f>N55/'2023'!O55*100</f>
        <v>100</v>
      </c>
      <c r="Z55" s="95">
        <f t="shared" si="10"/>
        <v>100.29629629629628</v>
      </c>
      <c r="AA55" s="95">
        <f t="shared" si="11"/>
        <v>104</v>
      </c>
    </row>
    <row r="56" spans="1:27" s="3" customFormat="1" ht="63" customHeight="1">
      <c r="A56" s="38">
        <v>2911004331</v>
      </c>
      <c r="B56" s="48" t="s">
        <v>306</v>
      </c>
      <c r="C56" s="49" t="s">
        <v>64</v>
      </c>
      <c r="D56" s="38" t="s">
        <v>334</v>
      </c>
      <c r="E56" s="13" t="s">
        <v>270</v>
      </c>
      <c r="F56" s="13" t="s">
        <v>309</v>
      </c>
      <c r="G56" s="32">
        <v>2923.8356159999998</v>
      </c>
      <c r="H56" s="32">
        <v>2923.8359999999998</v>
      </c>
      <c r="I56" s="32">
        <v>2923.8356159999998</v>
      </c>
      <c r="J56" s="32">
        <v>2923.8356159999998</v>
      </c>
      <c r="K56" s="32">
        <f t="shared" si="2"/>
        <v>11695.342848</v>
      </c>
      <c r="L56" s="60">
        <f>'2023'!M56</f>
        <v>111.55320000000002</v>
      </c>
      <c r="M56" s="60">
        <f>('2023'!L56+'2023'!M56)/2*1.04*2-L56</f>
        <v>111.883728</v>
      </c>
      <c r="N56" s="60">
        <f>'2023'!O56</f>
        <v>97.343999999999994</v>
      </c>
      <c r="O56" s="60">
        <f t="shared" si="3"/>
        <v>101.23775999999999</v>
      </c>
      <c r="P56" s="33">
        <f t="shared" si="4"/>
        <v>41545.365034867267</v>
      </c>
      <c r="Q56" s="33">
        <f t="shared" si="5"/>
        <v>41545.370491200068</v>
      </c>
      <c r="R56" s="33">
        <f t="shared" si="6"/>
        <v>31127.060405196316</v>
      </c>
      <c r="S56" s="33">
        <f t="shared" si="7"/>
        <v>31127.060405196316</v>
      </c>
      <c r="T56" s="33">
        <f t="shared" si="8"/>
        <v>145344.85633645998</v>
      </c>
      <c r="U56" s="52"/>
      <c r="V56" s="52"/>
      <c r="W56" s="52"/>
      <c r="X56" s="95">
        <f>L56/'2023'!M56*100</f>
        <v>100</v>
      </c>
      <c r="Y56" s="95">
        <f>N56/'2023'!O56*100</f>
        <v>100</v>
      </c>
      <c r="Z56" s="95">
        <f t="shared" si="10"/>
        <v>100.29629629629628</v>
      </c>
      <c r="AA56" s="95">
        <f t="shared" si="11"/>
        <v>104</v>
      </c>
    </row>
    <row r="57" spans="1:27" s="3" customFormat="1" ht="63" customHeight="1">
      <c r="A57" s="38">
        <v>2911004356</v>
      </c>
      <c r="B57" s="48" t="s">
        <v>307</v>
      </c>
      <c r="C57" s="49" t="s">
        <v>64</v>
      </c>
      <c r="D57" s="38" t="s">
        <v>335</v>
      </c>
      <c r="E57" s="13" t="s">
        <v>270</v>
      </c>
      <c r="F57" s="13" t="s">
        <v>310</v>
      </c>
      <c r="G57" s="32">
        <v>159.80240000000001</v>
      </c>
      <c r="H57" s="32">
        <v>159.80199999999999</v>
      </c>
      <c r="I57" s="32">
        <v>159.80240000000001</v>
      </c>
      <c r="J57" s="32">
        <v>159.803</v>
      </c>
      <c r="K57" s="32">
        <f t="shared" si="2"/>
        <v>639.20979999999997</v>
      </c>
      <c r="L57" s="60">
        <f>'2023'!M57</f>
        <v>159.51600000000002</v>
      </c>
      <c r="M57" s="60">
        <f>('2023'!L57+'2023'!M57)/2*1.04*2-L57</f>
        <v>159.98863999999998</v>
      </c>
      <c r="N57" s="60">
        <f>'2023'!O57</f>
        <v>130.17055999999999</v>
      </c>
      <c r="O57" s="60">
        <f t="shared" si="3"/>
        <v>135.37738239999999</v>
      </c>
      <c r="P57" s="33">
        <f t="shared" si="4"/>
        <v>4689.4717410560042</v>
      </c>
      <c r="Q57" s="33">
        <f t="shared" si="5"/>
        <v>4689.4600028800041</v>
      </c>
      <c r="R57" s="33">
        <f t="shared" si="6"/>
        <v>3932.9380314982382</v>
      </c>
      <c r="S57" s="33">
        <f t="shared" si="7"/>
        <v>3932.9527982527979</v>
      </c>
      <c r="T57" s="33">
        <f t="shared" si="8"/>
        <v>17244.822573687044</v>
      </c>
      <c r="U57" s="52"/>
      <c r="V57" s="52"/>
      <c r="W57" s="52"/>
      <c r="X57" s="95">
        <f>L57/'2023'!M57*100</f>
        <v>100</v>
      </c>
      <c r="Y57" s="95">
        <f>N57/'2023'!O57*100</f>
        <v>100</v>
      </c>
      <c r="Z57" s="95">
        <f t="shared" si="10"/>
        <v>100.29629629629626</v>
      </c>
      <c r="AA57" s="95">
        <f t="shared" si="11"/>
        <v>104</v>
      </c>
    </row>
    <row r="58" spans="1:27" s="3" customFormat="1" ht="10.5" customHeight="1">
      <c r="A58" s="38"/>
      <c r="B58" s="48"/>
      <c r="C58" s="49"/>
      <c r="D58" s="38"/>
      <c r="E58" s="13"/>
      <c r="F58" s="13"/>
      <c r="G58" s="32"/>
      <c r="H58" s="32"/>
      <c r="I58" s="32"/>
      <c r="J58" s="32"/>
      <c r="K58" s="32"/>
      <c r="L58" s="60"/>
      <c r="M58" s="60"/>
      <c r="N58" s="60"/>
      <c r="O58" s="60"/>
      <c r="P58" s="33"/>
      <c r="Q58" s="33"/>
      <c r="R58" s="33"/>
      <c r="S58" s="33"/>
      <c r="T58" s="33"/>
      <c r="U58" s="52"/>
      <c r="V58" s="52"/>
      <c r="W58" s="52"/>
      <c r="X58" s="95" t="e">
        <f>L58/'2023'!M58*100</f>
        <v>#DIV/0!</v>
      </c>
      <c r="Y58" s="95" t="e">
        <f>N58/'2023'!O58*100</f>
        <v>#DIV/0!</v>
      </c>
      <c r="Z58" s="95" t="e">
        <f t="shared" si="10"/>
        <v>#DIV/0!</v>
      </c>
      <c r="AA58" s="95" t="e">
        <f t="shared" si="11"/>
        <v>#DIV/0!</v>
      </c>
    </row>
    <row r="59" spans="1:27" s="3" customFormat="1" ht="47.25" customHeight="1">
      <c r="A59" s="38" t="s">
        <v>73</v>
      </c>
      <c r="B59" s="48" t="s">
        <v>74</v>
      </c>
      <c r="C59" s="49" t="s">
        <v>71</v>
      </c>
      <c r="D59" s="38" t="s">
        <v>72</v>
      </c>
      <c r="E59" s="13" t="s">
        <v>270</v>
      </c>
      <c r="F59" s="13" t="s">
        <v>294</v>
      </c>
      <c r="G59" s="32">
        <v>40933.187000000005</v>
      </c>
      <c r="H59" s="32">
        <v>40610.752</v>
      </c>
      <c r="I59" s="32">
        <v>39704.35</v>
      </c>
      <c r="J59" s="32">
        <v>35429.203999999998</v>
      </c>
      <c r="K59" s="32">
        <f t="shared" si="2"/>
        <v>156677.49300000002</v>
      </c>
      <c r="L59" s="60">
        <f>'2023'!M59</f>
        <v>58.748400000000018</v>
      </c>
      <c r="M59" s="60">
        <f>('2023'!L59+'2023'!M59)/2*1.04*2-L59</f>
        <v>63.158736000000005</v>
      </c>
      <c r="N59" s="60">
        <f>'2023'!O59</f>
        <v>57.324799999999996</v>
      </c>
      <c r="O59" s="60">
        <f t="shared" si="3"/>
        <v>59.617792000000001</v>
      </c>
      <c r="P59" s="33">
        <f t="shared" si="4"/>
        <v>58272.485013200894</v>
      </c>
      <c r="Q59" s="33">
        <f t="shared" si="5"/>
        <v>57813.466547200886</v>
      </c>
      <c r="R59" s="33">
        <f t="shared" si="6"/>
        <v>140590.87990640014</v>
      </c>
      <c r="S59" s="33">
        <f t="shared" si="7"/>
        <v>125452.82732857611</v>
      </c>
      <c r="T59" s="33">
        <f t="shared" si="8"/>
        <v>382129.65879537805</v>
      </c>
      <c r="U59" s="52"/>
      <c r="V59" s="52"/>
      <c r="W59" s="52"/>
      <c r="X59" s="95">
        <f>L59/'2023'!M59*100</f>
        <v>100</v>
      </c>
      <c r="Y59" s="95">
        <f>N59/'2023'!O59*100</f>
        <v>100</v>
      </c>
      <c r="Z59" s="95">
        <f t="shared" si="10"/>
        <v>107.50715934391401</v>
      </c>
      <c r="AA59" s="95">
        <f t="shared" si="11"/>
        <v>104</v>
      </c>
    </row>
    <row r="60" spans="1:27" s="3" customFormat="1" ht="47.25" customHeight="1">
      <c r="A60" s="38" t="s">
        <v>55</v>
      </c>
      <c r="B60" s="48" t="s">
        <v>56</v>
      </c>
      <c r="C60" s="49" t="s">
        <v>71</v>
      </c>
      <c r="D60" s="38" t="s">
        <v>72</v>
      </c>
      <c r="E60" s="13" t="s">
        <v>270</v>
      </c>
      <c r="F60" s="13"/>
      <c r="G60" s="32">
        <v>5793.0060000000003</v>
      </c>
      <c r="H60" s="32">
        <v>5452.3710000000001</v>
      </c>
      <c r="I60" s="32">
        <v>5552.1970000000001</v>
      </c>
      <c r="J60" s="32">
        <v>5509.7089999999998</v>
      </c>
      <c r="K60" s="32">
        <f t="shared" si="2"/>
        <v>22307.282999999999</v>
      </c>
      <c r="L60" s="60">
        <f>'2023'!M60</f>
        <v>50.274000000000001</v>
      </c>
      <c r="M60" s="60">
        <f>('2023'!L60+'2023'!M60)/2*1.04*2-L60</f>
        <v>50.422960000000003</v>
      </c>
      <c r="N60" s="60">
        <f>'2023'!O60</f>
        <v>43.8048</v>
      </c>
      <c r="O60" s="60">
        <f t="shared" si="3"/>
        <v>45.556992000000001</v>
      </c>
      <c r="P60" s="33">
        <f t="shared" si="4"/>
        <v>37476.114415200005</v>
      </c>
      <c r="Q60" s="33">
        <f t="shared" si="5"/>
        <v>35272.478473200004</v>
      </c>
      <c r="R60" s="33">
        <f t="shared" si="6"/>
        <v>27016.812931696015</v>
      </c>
      <c r="S60" s="33">
        <f t="shared" si="7"/>
        <v>26810.067683312012</v>
      </c>
      <c r="T60" s="33">
        <f t="shared" si="8"/>
        <v>126575.47350340804</v>
      </c>
      <c r="U60" s="52"/>
      <c r="V60" s="52"/>
      <c r="W60" s="52"/>
      <c r="X60" s="95">
        <f>L60/'2023'!M60*100</f>
        <v>100</v>
      </c>
      <c r="Y60" s="95">
        <f>N60/'2023'!O60*100</f>
        <v>100</v>
      </c>
      <c r="Z60" s="95">
        <f t="shared" si="10"/>
        <v>100.2962962962963</v>
      </c>
      <c r="AA60" s="95">
        <f t="shared" si="11"/>
        <v>104</v>
      </c>
    </row>
    <row r="61" spans="1:27" s="3" customFormat="1" ht="47.25" customHeight="1">
      <c r="A61" s="38" t="s">
        <v>76</v>
      </c>
      <c r="B61" s="48" t="s">
        <v>77</v>
      </c>
      <c r="C61" s="49" t="s">
        <v>71</v>
      </c>
      <c r="D61" s="38" t="s">
        <v>75</v>
      </c>
      <c r="E61" s="13" t="s">
        <v>270</v>
      </c>
      <c r="F61" s="13"/>
      <c r="G61" s="32">
        <v>8058.1259999999993</v>
      </c>
      <c r="H61" s="32">
        <v>8800</v>
      </c>
      <c r="I61" s="32">
        <v>7920.6760000000004</v>
      </c>
      <c r="J61" s="32">
        <v>8332.9740000000002</v>
      </c>
      <c r="K61" s="32">
        <f t="shared" si="2"/>
        <v>33111.775999999998</v>
      </c>
      <c r="L61" s="60">
        <f>'2023'!M61</f>
        <v>70.858800000000016</v>
      </c>
      <c r="M61" s="60">
        <f>('2023'!L61+'2023'!M61)/2*1.04*2-L61</f>
        <v>71.068752000000003</v>
      </c>
      <c r="N61" s="60">
        <f>'2023'!O61</f>
        <v>57.324799999999996</v>
      </c>
      <c r="O61" s="60">
        <f t="shared" si="3"/>
        <v>59.617792000000001</v>
      </c>
      <c r="P61" s="33">
        <f t="shared" si="4"/>
        <v>109058.67728400015</v>
      </c>
      <c r="Q61" s="33">
        <f t="shared" si="5"/>
        <v>119099.20000000017</v>
      </c>
      <c r="R61" s="33">
        <f t="shared" si="6"/>
        <v>90699.344048960018</v>
      </c>
      <c r="S61" s="33">
        <f t="shared" si="7"/>
        <v>95420.55195504002</v>
      </c>
      <c r="T61" s="33">
        <f t="shared" si="8"/>
        <v>414277.77328800038</v>
      </c>
      <c r="U61" s="52"/>
      <c r="V61" s="52"/>
      <c r="W61" s="52"/>
      <c r="X61" s="95">
        <f>L61/'2023'!M61*100</f>
        <v>100</v>
      </c>
      <c r="Y61" s="95">
        <f>N61/'2023'!O61*100</f>
        <v>100</v>
      </c>
      <c r="Z61" s="95">
        <f t="shared" si="10"/>
        <v>100.29629629629628</v>
      </c>
      <c r="AA61" s="95">
        <f t="shared" si="11"/>
        <v>104</v>
      </c>
    </row>
    <row r="62" spans="1:27" s="3" customFormat="1" ht="47.25" customHeight="1">
      <c r="A62" s="38" t="s">
        <v>76</v>
      </c>
      <c r="B62" s="48" t="s">
        <v>77</v>
      </c>
      <c r="C62" s="49" t="s">
        <v>71</v>
      </c>
      <c r="D62" s="38" t="s">
        <v>78</v>
      </c>
      <c r="E62" s="13" t="s">
        <v>270</v>
      </c>
      <c r="F62" s="13"/>
      <c r="G62" s="32">
        <v>728.58699999999999</v>
      </c>
      <c r="H62" s="32">
        <v>446.39699999999999</v>
      </c>
      <c r="I62" s="32">
        <v>504.16399999999999</v>
      </c>
      <c r="J62" s="32">
        <v>284.791</v>
      </c>
      <c r="K62" s="32">
        <f t="shared" si="2"/>
        <v>1963.9389999999999</v>
      </c>
      <c r="L62" s="60">
        <f>'2023'!M62</f>
        <v>186.15960000000001</v>
      </c>
      <c r="M62" s="60">
        <f>('2023'!L62+'2023'!M62)/2*1.04*2-L62</f>
        <v>186.711184</v>
      </c>
      <c r="N62" s="60">
        <f>'2023'!O62</f>
        <v>67.558399999999992</v>
      </c>
      <c r="O62" s="60">
        <f t="shared" si="3"/>
        <v>70.260735999999994</v>
      </c>
      <c r="P62" s="33">
        <f t="shared" si="4"/>
        <v>86411.292504400015</v>
      </c>
      <c r="Q62" s="33">
        <f t="shared" si="5"/>
        <v>52943.219876400006</v>
      </c>
      <c r="R62" s="33">
        <f t="shared" si="6"/>
        <v>58710.123665472005</v>
      </c>
      <c r="S62" s="33">
        <f t="shared" si="7"/>
        <v>33164.039536368</v>
      </c>
      <c r="T62" s="33">
        <f t="shared" si="8"/>
        <v>231228.67558264005</v>
      </c>
      <c r="U62" s="52"/>
      <c r="V62" s="52"/>
      <c r="W62" s="52"/>
      <c r="X62" s="95">
        <f>L62/'2023'!M62*100</f>
        <v>100</v>
      </c>
      <c r="Y62" s="95">
        <f>N62/'2023'!O62*100</f>
        <v>100</v>
      </c>
      <c r="Z62" s="95">
        <f t="shared" si="10"/>
        <v>100.29629629629628</v>
      </c>
      <c r="AA62" s="95">
        <f t="shared" si="11"/>
        <v>104</v>
      </c>
    </row>
    <row r="63" spans="1:27" s="3" customFormat="1" ht="47.25" customHeight="1">
      <c r="A63" s="38" t="s">
        <v>80</v>
      </c>
      <c r="B63" s="48" t="s">
        <v>81</v>
      </c>
      <c r="C63" s="49" t="s">
        <v>71</v>
      </c>
      <c r="D63" s="38" t="s">
        <v>79</v>
      </c>
      <c r="E63" s="13" t="s">
        <v>270</v>
      </c>
      <c r="F63" s="13"/>
      <c r="G63" s="32">
        <v>733</v>
      </c>
      <c r="H63" s="32">
        <v>761.5</v>
      </c>
      <c r="I63" s="32">
        <v>874.42</v>
      </c>
      <c r="J63" s="32">
        <v>853.87</v>
      </c>
      <c r="K63" s="32">
        <f t="shared" si="2"/>
        <v>3222.79</v>
      </c>
      <c r="L63" s="60">
        <f>'2023'!M63</f>
        <v>78.862000000000009</v>
      </c>
      <c r="M63" s="60">
        <f>('2023'!L63+'2023'!M63)/2*1.04*2-L63</f>
        <v>84.784080000000003</v>
      </c>
      <c r="N63" s="60">
        <f>'2023'!O63</f>
        <v>61.110399999999998</v>
      </c>
      <c r="O63" s="60">
        <f t="shared" si="3"/>
        <v>63.554816000000002</v>
      </c>
      <c r="P63" s="33">
        <f t="shared" si="4"/>
        <v>13011.922800000008</v>
      </c>
      <c r="Q63" s="33">
        <f t="shared" si="5"/>
        <v>13517.843400000009</v>
      </c>
      <c r="R63" s="33">
        <f t="shared" si="6"/>
        <v>18563.293026880001</v>
      </c>
      <c r="S63" s="33">
        <f t="shared" si="7"/>
        <v>18127.031651680001</v>
      </c>
      <c r="T63" s="33">
        <f t="shared" si="8"/>
        <v>63220.090878560019</v>
      </c>
      <c r="U63" s="52"/>
      <c r="V63" s="52"/>
      <c r="W63" s="52"/>
      <c r="X63" s="95">
        <f>L63/'2023'!M63*100</f>
        <v>100</v>
      </c>
      <c r="Y63" s="95">
        <f>N63/'2023'!O63*100</f>
        <v>100</v>
      </c>
      <c r="Z63" s="95">
        <f t="shared" si="10"/>
        <v>107.50942152113818</v>
      </c>
      <c r="AA63" s="95">
        <f t="shared" si="11"/>
        <v>104</v>
      </c>
    </row>
    <row r="64" spans="1:27" s="3" customFormat="1" ht="47.25" customHeight="1">
      <c r="A64" s="38" t="s">
        <v>80</v>
      </c>
      <c r="B64" s="48" t="s">
        <v>81</v>
      </c>
      <c r="C64" s="49" t="s">
        <v>71</v>
      </c>
      <c r="D64" s="38" t="s">
        <v>82</v>
      </c>
      <c r="E64" s="13" t="s">
        <v>270</v>
      </c>
      <c r="F64" s="13"/>
      <c r="G64" s="32">
        <v>102</v>
      </c>
      <c r="H64" s="32">
        <v>104.31</v>
      </c>
      <c r="I64" s="32">
        <v>106.97</v>
      </c>
      <c r="J64" s="32">
        <v>102.93</v>
      </c>
      <c r="K64" s="32">
        <f t="shared" si="2"/>
        <v>416.21</v>
      </c>
      <c r="L64" s="60">
        <f>'2023'!M64</f>
        <v>101.80244879999999</v>
      </c>
      <c r="M64" s="60">
        <f>('2023'!L64+'2023'!M64)/2*1.04*2-L64</f>
        <v>109.44616675199997</v>
      </c>
      <c r="N64" s="60">
        <f>'2023'!O64</f>
        <v>79.376365619200016</v>
      </c>
      <c r="O64" s="60">
        <f t="shared" si="3"/>
        <v>82.551420243968025</v>
      </c>
      <c r="P64" s="33">
        <f t="shared" si="4"/>
        <v>2287.4604844415976</v>
      </c>
      <c r="Q64" s="33">
        <f t="shared" si="5"/>
        <v>2339.2647365892458</v>
      </c>
      <c r="R64" s="33">
        <f t="shared" si="6"/>
        <v>2876.931033964177</v>
      </c>
      <c r="S64" s="33">
        <f t="shared" si="7"/>
        <v>2768.2762580717281</v>
      </c>
      <c r="T64" s="33">
        <f t="shared" si="8"/>
        <v>10271.932513066749</v>
      </c>
      <c r="U64" s="52"/>
      <c r="V64" s="52"/>
      <c r="W64" s="52"/>
      <c r="X64" s="95">
        <f>L64/'2023'!M64*100</f>
        <v>100</v>
      </c>
      <c r="Y64" s="95">
        <f>N64/'2023'!O64*100</f>
        <v>100</v>
      </c>
      <c r="Z64" s="95">
        <f t="shared" si="10"/>
        <v>107.50838318930495</v>
      </c>
      <c r="AA64" s="95">
        <f t="shared" si="11"/>
        <v>104</v>
      </c>
    </row>
    <row r="65" spans="1:27" s="3" customFormat="1" ht="47.25" customHeight="1">
      <c r="A65" s="38" t="s">
        <v>80</v>
      </c>
      <c r="B65" s="48" t="s">
        <v>81</v>
      </c>
      <c r="C65" s="49" t="s">
        <v>71</v>
      </c>
      <c r="D65" s="38" t="s">
        <v>83</v>
      </c>
      <c r="E65" s="13" t="s">
        <v>270</v>
      </c>
      <c r="F65" s="13"/>
      <c r="G65" s="32">
        <v>968</v>
      </c>
      <c r="H65" s="32">
        <v>954.2700000000001</v>
      </c>
      <c r="I65" s="32">
        <v>1007.21</v>
      </c>
      <c r="J65" s="32">
        <v>983.69</v>
      </c>
      <c r="K65" s="32">
        <f t="shared" si="2"/>
        <v>3913.17</v>
      </c>
      <c r="L65" s="60">
        <f>'2023'!M65</f>
        <v>101.80244879999999</v>
      </c>
      <c r="M65" s="60">
        <f>('2023'!L65+'2023'!M65)/2*1.04*2-L65</f>
        <v>109.44616675199997</v>
      </c>
      <c r="N65" s="60">
        <f>'2023'!O65</f>
        <v>65.194980198400017</v>
      </c>
      <c r="O65" s="60">
        <f t="shared" si="3"/>
        <v>67.802779406336015</v>
      </c>
      <c r="P65" s="33">
        <f t="shared" si="4"/>
        <v>35436.029606348777</v>
      </c>
      <c r="Q65" s="33">
        <f t="shared" si="5"/>
        <v>34933.409062448809</v>
      </c>
      <c r="R65" s="33">
        <f t="shared" si="6"/>
        <v>41943.636168426194</v>
      </c>
      <c r="S65" s="33">
        <f t="shared" si="7"/>
        <v>40964.183698056178</v>
      </c>
      <c r="T65" s="33">
        <f t="shared" si="8"/>
        <v>153277.25853527995</v>
      </c>
      <c r="U65" s="52"/>
      <c r="V65" s="52"/>
      <c r="W65" s="52"/>
      <c r="X65" s="95">
        <f>L65/'2023'!M65*100</f>
        <v>100</v>
      </c>
      <c r="Y65" s="95">
        <f>N65/'2023'!O65*100</f>
        <v>100</v>
      </c>
      <c r="Z65" s="95">
        <f t="shared" si="10"/>
        <v>107.50838318930495</v>
      </c>
      <c r="AA65" s="95">
        <f t="shared" si="11"/>
        <v>104</v>
      </c>
    </row>
    <row r="66" spans="1:27" s="3" customFormat="1" ht="47.25" customHeight="1">
      <c r="A66" s="38" t="s">
        <v>80</v>
      </c>
      <c r="B66" s="48" t="s">
        <v>81</v>
      </c>
      <c r="C66" s="49" t="s">
        <v>71</v>
      </c>
      <c r="D66" s="38" t="s">
        <v>84</v>
      </c>
      <c r="E66" s="13" t="s">
        <v>270</v>
      </c>
      <c r="F66" s="13" t="s">
        <v>292</v>
      </c>
      <c r="G66" s="32">
        <v>447</v>
      </c>
      <c r="H66" s="32">
        <v>383.64</v>
      </c>
      <c r="I66" s="32">
        <v>579.86</v>
      </c>
      <c r="J66" s="32">
        <v>579.86</v>
      </c>
      <c r="K66" s="32">
        <f t="shared" si="2"/>
        <v>1990.3600000000001</v>
      </c>
      <c r="L66" s="60">
        <f>'2023'!M66</f>
        <v>115.89720000000003</v>
      </c>
      <c r="M66" s="60">
        <f>('2023'!L66+'2023'!M66)/2*1.04*2-L66+0.01</f>
        <v>118.20348800000001</v>
      </c>
      <c r="N66" s="60">
        <f>'2023'!O66</f>
        <v>61.110400000000006</v>
      </c>
      <c r="O66" s="60">
        <f t="shared" si="3"/>
        <v>63.55481600000001</v>
      </c>
      <c r="P66" s="33">
        <f t="shared" si="4"/>
        <v>24489.699600000011</v>
      </c>
      <c r="Q66" s="33">
        <f t="shared" si="5"/>
        <v>21018.407952000009</v>
      </c>
      <c r="R66" s="33">
        <f t="shared" si="6"/>
        <v>31688.578945919999</v>
      </c>
      <c r="S66" s="33">
        <f t="shared" si="7"/>
        <v>31688.578945919999</v>
      </c>
      <c r="T66" s="33">
        <f t="shared" si="8"/>
        <v>108885.26544384002</v>
      </c>
      <c r="U66" s="52"/>
      <c r="V66" s="52"/>
      <c r="W66" s="52"/>
      <c r="X66" s="95">
        <f>L66/'2023'!M66*100</f>
        <v>100</v>
      </c>
      <c r="Y66" s="95">
        <f>N66/'2023'!O66*100</f>
        <v>100</v>
      </c>
      <c r="Z66" s="95">
        <f t="shared" si="10"/>
        <v>101.989942811388</v>
      </c>
      <c r="AA66" s="95">
        <f t="shared" si="11"/>
        <v>104</v>
      </c>
    </row>
    <row r="67" spans="1:27" s="3" customFormat="1" ht="10.5" customHeight="1">
      <c r="A67" s="38"/>
      <c r="B67" s="48"/>
      <c r="C67" s="49"/>
      <c r="D67" s="38"/>
      <c r="E67" s="13"/>
      <c r="F67" s="13"/>
      <c r="G67" s="32"/>
      <c r="H67" s="32"/>
      <c r="I67" s="32"/>
      <c r="J67" s="32"/>
      <c r="K67" s="32"/>
      <c r="L67" s="60"/>
      <c r="M67" s="60"/>
      <c r="N67" s="60"/>
      <c r="O67" s="60"/>
      <c r="P67" s="33"/>
      <c r="Q67" s="33"/>
      <c r="R67" s="33"/>
      <c r="S67" s="33"/>
      <c r="T67" s="33"/>
      <c r="U67" s="52"/>
      <c r="V67" s="52"/>
      <c r="W67" s="52"/>
      <c r="X67" s="95" t="e">
        <f>L67/'2023'!M67*100</f>
        <v>#DIV/0!</v>
      </c>
      <c r="Y67" s="95" t="e">
        <f>N67/'2023'!O67*100</f>
        <v>#DIV/0!</v>
      </c>
      <c r="Z67" s="95" t="e">
        <f t="shared" si="10"/>
        <v>#DIV/0!</v>
      </c>
      <c r="AA67" s="95" t="e">
        <f t="shared" si="11"/>
        <v>#DIV/0!</v>
      </c>
    </row>
    <row r="68" spans="1:27" s="3" customFormat="1" ht="65.25" customHeight="1">
      <c r="A68" s="38" t="s">
        <v>87</v>
      </c>
      <c r="B68" s="48" t="s">
        <v>88</v>
      </c>
      <c r="C68" s="49" t="s">
        <v>85</v>
      </c>
      <c r="D68" s="38" t="s">
        <v>86</v>
      </c>
      <c r="E68" s="13" t="s">
        <v>270</v>
      </c>
      <c r="F68" s="13"/>
      <c r="G68" s="32">
        <v>537.85500000000002</v>
      </c>
      <c r="H68" s="32">
        <v>254.70499999999998</v>
      </c>
      <c r="I68" s="32">
        <v>634.41100000000006</v>
      </c>
      <c r="J68" s="32">
        <v>582.04499999999996</v>
      </c>
      <c r="K68" s="32">
        <f t="shared" si="2"/>
        <v>2009.0160000000001</v>
      </c>
      <c r="L68" s="60">
        <f>'2023'!M68</f>
        <v>188.28051479999999</v>
      </c>
      <c r="M68" s="60">
        <f>('2023'!L68+'2023'!M68)/2*1.04*2-L68</f>
        <v>188.83838299199999</v>
      </c>
      <c r="N68" s="60">
        <f>'2023'!O68</f>
        <v>100.78348800000002</v>
      </c>
      <c r="O68" s="60">
        <f t="shared" si="3"/>
        <v>104.81482752000002</v>
      </c>
      <c r="P68" s="33">
        <f t="shared" si="4"/>
        <v>47060.713349513986</v>
      </c>
      <c r="Q68" s="33">
        <f t="shared" si="5"/>
        <v>22285.93021109399</v>
      </c>
      <c r="R68" s="33">
        <f t="shared" si="6"/>
        <v>53305.467850546978</v>
      </c>
      <c r="S68" s="33">
        <f t="shared" si="7"/>
        <v>48905.490344700222</v>
      </c>
      <c r="T68" s="33">
        <f t="shared" si="8"/>
        <v>171557.60175585517</v>
      </c>
      <c r="U68" s="52"/>
      <c r="V68" s="52"/>
      <c r="W68" s="52"/>
      <c r="X68" s="95">
        <f>L68/'2023'!M68*100</f>
        <v>100</v>
      </c>
      <c r="Y68" s="95">
        <f>N68/'2023'!O68*100</f>
        <v>100</v>
      </c>
      <c r="Z68" s="95">
        <f t="shared" si="10"/>
        <v>100.2962962962963</v>
      </c>
      <c r="AA68" s="95">
        <f t="shared" si="11"/>
        <v>104</v>
      </c>
    </row>
    <row r="69" spans="1:27" s="3" customFormat="1" ht="65.25" customHeight="1">
      <c r="A69" s="38" t="s">
        <v>89</v>
      </c>
      <c r="B69" s="48" t="s">
        <v>90</v>
      </c>
      <c r="C69" s="49" t="s">
        <v>85</v>
      </c>
      <c r="D69" s="38" t="s">
        <v>336</v>
      </c>
      <c r="E69" s="13" t="s">
        <v>270</v>
      </c>
      <c r="F69" s="13" t="s">
        <v>299</v>
      </c>
      <c r="G69" s="32">
        <v>9114.387999999999</v>
      </c>
      <c r="H69" s="32">
        <v>10851.897000000001</v>
      </c>
      <c r="I69" s="32">
        <v>9760.9390000000003</v>
      </c>
      <c r="J69" s="32">
        <v>8430.5240000000013</v>
      </c>
      <c r="K69" s="32">
        <f t="shared" si="2"/>
        <v>38157.748000000007</v>
      </c>
      <c r="L69" s="60">
        <f>'2023'!M69</f>
        <v>171.2</v>
      </c>
      <c r="M69" s="60">
        <v>196.49</v>
      </c>
      <c r="N69" s="60">
        <f>'2023'!O69</f>
        <v>67.890085120000009</v>
      </c>
      <c r="O69" s="60">
        <f t="shared" si="3"/>
        <v>70.605688524800016</v>
      </c>
      <c r="P69" s="33">
        <f t="shared" si="4"/>
        <v>941606.6484632931</v>
      </c>
      <c r="Q69" s="33">
        <f t="shared" si="5"/>
        <v>1121108.5553565272</v>
      </c>
      <c r="R69" s="33">
        <f t="shared" si="6"/>
        <v>1228749.0853664272</v>
      </c>
      <c r="S69" s="33">
        <f t="shared" si="7"/>
        <v>1061270.7091151492</v>
      </c>
      <c r="T69" s="33">
        <f t="shared" si="8"/>
        <v>4352734.9983013971</v>
      </c>
      <c r="U69" s="52"/>
      <c r="V69" s="52"/>
      <c r="W69" s="52"/>
      <c r="X69" s="95">
        <f>L69/'2023'!M69*100</f>
        <v>100</v>
      </c>
      <c r="Y69" s="95">
        <f>N69/'2023'!O69*100</f>
        <v>100</v>
      </c>
      <c r="Z69" s="95">
        <f t="shared" si="10"/>
        <v>114.77219626168224</v>
      </c>
      <c r="AA69" s="95">
        <f t="shared" si="11"/>
        <v>104</v>
      </c>
    </row>
    <row r="70" spans="1:27" s="3" customFormat="1" ht="65.25" customHeight="1">
      <c r="A70" s="38" t="s">
        <v>89</v>
      </c>
      <c r="B70" s="48" t="s">
        <v>90</v>
      </c>
      <c r="C70" s="49" t="s">
        <v>85</v>
      </c>
      <c r="D70" s="38" t="s">
        <v>337</v>
      </c>
      <c r="E70" s="13" t="s">
        <v>270</v>
      </c>
      <c r="F70" s="13" t="s">
        <v>299</v>
      </c>
      <c r="G70" s="32">
        <v>1684.596</v>
      </c>
      <c r="H70" s="32">
        <v>1661.3069999999998</v>
      </c>
      <c r="I70" s="32">
        <v>1867.1320000000001</v>
      </c>
      <c r="J70" s="32">
        <v>1407.6510000000001</v>
      </c>
      <c r="K70" s="32">
        <f t="shared" si="2"/>
        <v>6620.6859999999997</v>
      </c>
      <c r="L70" s="60">
        <f>'2023'!M70</f>
        <v>171.2</v>
      </c>
      <c r="M70" s="60">
        <v>196.49</v>
      </c>
      <c r="N70" s="60">
        <f>'2023'!O70</f>
        <v>83.975525627135994</v>
      </c>
      <c r="O70" s="60">
        <f>N70*1.04+0.01</f>
        <v>87.344546652221439</v>
      </c>
      <c r="P70" s="33">
        <f t="shared" si="4"/>
        <v>146938.00063062919</v>
      </c>
      <c r="Q70" s="33">
        <f t="shared" si="5"/>
        <v>144906.62984695955</v>
      </c>
      <c r="R70" s="33">
        <f t="shared" si="6"/>
        <v>203788.96860014449</v>
      </c>
      <c r="S70" s="33">
        <f t="shared" si="7"/>
        <v>153638.70655045385</v>
      </c>
      <c r="T70" s="33">
        <f t="shared" si="8"/>
        <v>649272.30562818702</v>
      </c>
      <c r="U70" s="52"/>
      <c r="V70" s="52"/>
      <c r="W70" s="52"/>
      <c r="X70" s="95">
        <f>L70/'2023'!M70*100</f>
        <v>100</v>
      </c>
      <c r="Y70" s="95">
        <f>N70/'2023'!O70*100</f>
        <v>100</v>
      </c>
      <c r="Z70" s="95">
        <f t="shared" si="10"/>
        <v>114.77219626168224</v>
      </c>
      <c r="AA70" s="95">
        <f t="shared" si="11"/>
        <v>104.01190823150594</v>
      </c>
    </row>
    <row r="71" spans="1:27" s="3" customFormat="1" ht="65.25" customHeight="1">
      <c r="A71" s="38" t="s">
        <v>92</v>
      </c>
      <c r="B71" s="48" t="s">
        <v>93</v>
      </c>
      <c r="C71" s="49" t="s">
        <v>85</v>
      </c>
      <c r="D71" s="38" t="s">
        <v>91</v>
      </c>
      <c r="E71" s="13" t="s">
        <v>270</v>
      </c>
      <c r="F71" s="13"/>
      <c r="G71" s="32">
        <v>9222.8070000000007</v>
      </c>
      <c r="H71" s="32">
        <v>9328.4599999999991</v>
      </c>
      <c r="I71" s="32">
        <v>10804.179</v>
      </c>
      <c r="J71" s="32">
        <v>8156.56</v>
      </c>
      <c r="K71" s="32">
        <f t="shared" si="2"/>
        <v>37512.006000000001</v>
      </c>
      <c r="L71" s="60">
        <f>'2023'!M71</f>
        <v>130.9962888</v>
      </c>
      <c r="M71" s="60">
        <f>('2023'!L71+'2023'!M71)/2*1.04*2-L71</f>
        <v>131.38442595200002</v>
      </c>
      <c r="N71" s="60">
        <f>'2023'!O71</f>
        <v>110.5135616</v>
      </c>
      <c r="O71" s="60">
        <f t="shared" si="3"/>
        <v>114.93410406400001</v>
      </c>
      <c r="P71" s="33">
        <f t="shared" si="4"/>
        <v>188908.23979925041</v>
      </c>
      <c r="Q71" s="33">
        <f t="shared" si="5"/>
        <v>191072.30137611198</v>
      </c>
      <c r="R71" s="33">
        <f t="shared" si="6"/>
        <v>177732.22228556999</v>
      </c>
      <c r="S71" s="33">
        <f t="shared" si="7"/>
        <v>134178.03749878533</v>
      </c>
      <c r="T71" s="33">
        <f t="shared" si="8"/>
        <v>691890.80095971772</v>
      </c>
      <c r="U71" s="52"/>
      <c r="V71" s="52"/>
      <c r="W71" s="52"/>
      <c r="X71" s="95">
        <f>L71/'2023'!M71*100</f>
        <v>100</v>
      </c>
      <c r="Y71" s="95">
        <f>N71/'2023'!O71*100</f>
        <v>100</v>
      </c>
      <c r="Z71" s="95">
        <f t="shared" si="10"/>
        <v>100.2962962962963</v>
      </c>
      <c r="AA71" s="95">
        <f t="shared" si="11"/>
        <v>104</v>
      </c>
    </row>
    <row r="72" spans="1:27" s="118" customFormat="1" ht="65.25" customHeight="1">
      <c r="A72" s="174" t="s">
        <v>92</v>
      </c>
      <c r="B72" s="175" t="s">
        <v>93</v>
      </c>
      <c r="C72" s="176" t="s">
        <v>85</v>
      </c>
      <c r="D72" s="174" t="s">
        <v>403</v>
      </c>
      <c r="E72" s="113" t="s">
        <v>270</v>
      </c>
      <c r="F72" s="113"/>
      <c r="G72" s="132">
        <v>22652.75</v>
      </c>
      <c r="H72" s="132">
        <v>22652.75</v>
      </c>
      <c r="I72" s="132">
        <v>22652.75</v>
      </c>
      <c r="J72" s="132">
        <v>22652.75</v>
      </c>
      <c r="K72" s="32">
        <f t="shared" si="2"/>
        <v>90611</v>
      </c>
      <c r="L72" s="105">
        <f>'[2]2023'!M66</f>
        <v>51.978564400000003</v>
      </c>
      <c r="M72" s="105">
        <f>('[2]2023'!L66+'[2]2023'!M66)/2*1.04*2-L72</f>
        <v>55.331416975999993</v>
      </c>
      <c r="N72" s="105">
        <f>'[2]2023'!O66</f>
        <v>51.927616</v>
      </c>
      <c r="O72" s="105">
        <f t="shared" si="3"/>
        <v>54.004720640000002</v>
      </c>
      <c r="P72" s="33">
        <f t="shared" si="4"/>
        <v>1154.1213681000654</v>
      </c>
      <c r="Q72" s="33">
        <f t="shared" si="5"/>
        <v>1154.1213681000654</v>
      </c>
      <c r="R72" s="33">
        <f t="shared" si="6"/>
        <v>30053.320425323785</v>
      </c>
      <c r="S72" s="33">
        <f t="shared" si="7"/>
        <v>30053.320425323785</v>
      </c>
      <c r="T72" s="33">
        <f t="shared" si="8"/>
        <v>62414.883586847704</v>
      </c>
      <c r="U72" s="115"/>
      <c r="V72" s="115"/>
      <c r="W72" s="115"/>
      <c r="X72" s="95">
        <f>L72/'2023'!M72*100</f>
        <v>100</v>
      </c>
      <c r="Y72" s="95">
        <f>N72/'2023'!O72*100</f>
        <v>100</v>
      </c>
      <c r="Z72" s="95">
        <f t="shared" si="10"/>
        <v>106.45045244073725</v>
      </c>
      <c r="AA72" s="95">
        <f t="shared" si="11"/>
        <v>104</v>
      </c>
    </row>
    <row r="73" spans="1:27" s="88" customFormat="1" ht="49.5" customHeight="1">
      <c r="A73" s="78" t="s">
        <v>402</v>
      </c>
      <c r="B73" s="79" t="s">
        <v>93</v>
      </c>
      <c r="C73" s="80" t="s">
        <v>85</v>
      </c>
      <c r="D73" s="78" t="s">
        <v>338</v>
      </c>
      <c r="E73" s="81" t="s">
        <v>270</v>
      </c>
      <c r="F73" s="81"/>
      <c r="G73" s="83">
        <v>5326.3770000000004</v>
      </c>
      <c r="H73" s="83">
        <v>5679.57</v>
      </c>
      <c r="I73" s="83">
        <v>6611.2219999999998</v>
      </c>
      <c r="J73" s="83">
        <v>6006.98</v>
      </c>
      <c r="K73" s="32">
        <f t="shared" si="2"/>
        <v>23624.149000000001</v>
      </c>
      <c r="L73" s="85">
        <f>'[2]2023'!M67</f>
        <v>150.5782456</v>
      </c>
      <c r="M73" s="85">
        <f>('[2]2023'!L67+'[2]2023'!M67)/2*1.04*2-L73</f>
        <v>157.630315424</v>
      </c>
      <c r="N73" s="85">
        <f>'[2]2023'!O67</f>
        <v>51.927616</v>
      </c>
      <c r="O73" s="85">
        <f t="shared" si="3"/>
        <v>54.004720640000002</v>
      </c>
      <c r="P73" s="33">
        <f t="shared" ref="P73:P136" si="12">G73*(L73-N73)</f>
        <v>525450.44453695929</v>
      </c>
      <c r="Q73" s="33">
        <f t="shared" ref="Q73:Q136" si="13">(L73-N73)*H73</f>
        <v>560293.15635727195</v>
      </c>
      <c r="R73" s="33">
        <f t="shared" ref="R73:R136" si="14">(M73-O73)*I73</f>
        <v>685091.81199906603</v>
      </c>
      <c r="S73" s="33">
        <f t="shared" ref="S73:S136" si="15">(M73-O73)*J73</f>
        <v>622476.87535559223</v>
      </c>
      <c r="T73" s="33">
        <f t="shared" ref="T73:T136" si="16">P73+Q73+R73+S73</f>
        <v>2393312.2882488896</v>
      </c>
      <c r="U73" s="87"/>
      <c r="V73" s="87"/>
      <c r="W73" s="87"/>
      <c r="X73" s="95">
        <f>L73/'2023'!M73*100</f>
        <v>100</v>
      </c>
      <c r="Y73" s="95">
        <f>N73/'2023'!O73*100</f>
        <v>100</v>
      </c>
      <c r="Z73" s="95">
        <f t="shared" si="10"/>
        <v>104.68332579908875</v>
      </c>
      <c r="AA73" s="95">
        <f t="shared" si="11"/>
        <v>104</v>
      </c>
    </row>
    <row r="74" spans="1:27" s="3" customFormat="1" ht="10.5" customHeight="1">
      <c r="A74" s="38"/>
      <c r="B74" s="48"/>
      <c r="C74" s="49"/>
      <c r="D74" s="38"/>
      <c r="E74" s="13"/>
      <c r="F74" s="13"/>
      <c r="G74" s="32"/>
      <c r="H74" s="32"/>
      <c r="I74" s="32"/>
      <c r="J74" s="32"/>
      <c r="K74" s="32"/>
      <c r="L74" s="60"/>
      <c r="M74" s="60"/>
      <c r="N74" s="60"/>
      <c r="O74" s="60"/>
      <c r="P74" s="33"/>
      <c r="Q74" s="33"/>
      <c r="R74" s="33"/>
      <c r="S74" s="33"/>
      <c r="T74" s="33"/>
      <c r="U74" s="52"/>
      <c r="V74" s="52"/>
      <c r="W74" s="52"/>
      <c r="X74" s="95" t="e">
        <f>L74/'2023'!M74*100</f>
        <v>#DIV/0!</v>
      </c>
      <c r="Y74" s="95" t="e">
        <f>N74/'2023'!O74*100</f>
        <v>#DIV/0!</v>
      </c>
      <c r="Z74" s="95" t="e">
        <f t="shared" si="10"/>
        <v>#DIV/0!</v>
      </c>
      <c r="AA74" s="95" t="e">
        <f t="shared" si="11"/>
        <v>#DIV/0!</v>
      </c>
    </row>
    <row r="75" spans="1:27" s="3" customFormat="1" ht="57.75" customHeight="1">
      <c r="A75" s="38" t="s">
        <v>96</v>
      </c>
      <c r="B75" s="48" t="s">
        <v>97</v>
      </c>
      <c r="C75" s="49" t="s">
        <v>94</v>
      </c>
      <c r="D75" s="38" t="s">
        <v>95</v>
      </c>
      <c r="E75" s="13" t="s">
        <v>270</v>
      </c>
      <c r="F75" s="13"/>
      <c r="G75" s="32">
        <v>2943.3609999999999</v>
      </c>
      <c r="H75" s="32">
        <v>2900.75</v>
      </c>
      <c r="I75" s="32">
        <v>2986.8739999999998</v>
      </c>
      <c r="J75" s="32">
        <v>2954.61</v>
      </c>
      <c r="K75" s="32">
        <f t="shared" si="2"/>
        <v>11785.595000000001</v>
      </c>
      <c r="L75" s="60">
        <f>'2023'!M75</f>
        <v>72.286981200000014</v>
      </c>
      <c r="M75" s="60">
        <f>('2023'!L75+'2023'!M75)/2*1.04*2-L75</f>
        <v>72.501164848000002</v>
      </c>
      <c r="N75" s="60">
        <f>'2023'!O75</f>
        <v>28.452785920000004</v>
      </c>
      <c r="O75" s="60">
        <f t="shared" si="3"/>
        <v>29.590897356800006</v>
      </c>
      <c r="P75" s="33">
        <f t="shared" si="12"/>
        <v>129019.8608535361</v>
      </c>
      <c r="Q75" s="33">
        <f t="shared" si="13"/>
        <v>127152.04195846003</v>
      </c>
      <c r="R75" s="33">
        <f t="shared" si="14"/>
        <v>128167.56230251049</v>
      </c>
      <c r="S75" s="33">
        <f t="shared" si="15"/>
        <v>126783.10543217443</v>
      </c>
      <c r="T75" s="33">
        <f t="shared" si="16"/>
        <v>511122.57054668106</v>
      </c>
      <c r="U75" s="52"/>
      <c r="V75" s="52"/>
      <c r="W75" s="52"/>
      <c r="X75" s="95">
        <f>L75/'2023'!M75*100</f>
        <v>100</v>
      </c>
      <c r="Y75" s="95">
        <f>N75/'2023'!O75*100</f>
        <v>100</v>
      </c>
      <c r="Z75" s="95">
        <f t="shared" si="10"/>
        <v>100.29629629629628</v>
      </c>
      <c r="AA75" s="95">
        <f t="shared" si="11"/>
        <v>104</v>
      </c>
    </row>
    <row r="76" spans="1:27" s="3" customFormat="1" ht="57.75" customHeight="1">
      <c r="A76" s="38">
        <v>2914000511</v>
      </c>
      <c r="B76" s="48" t="s">
        <v>311</v>
      </c>
      <c r="C76" s="49" t="s">
        <v>94</v>
      </c>
      <c r="D76" s="38" t="s">
        <v>95</v>
      </c>
      <c r="E76" s="13" t="s">
        <v>270</v>
      </c>
      <c r="F76" s="13" t="s">
        <v>313</v>
      </c>
      <c r="G76" s="32">
        <v>125</v>
      </c>
      <c r="H76" s="32">
        <v>125</v>
      </c>
      <c r="I76" s="32">
        <v>125</v>
      </c>
      <c r="J76" s="32">
        <v>125</v>
      </c>
      <c r="K76" s="32">
        <f t="shared" si="2"/>
        <v>500</v>
      </c>
      <c r="L76" s="60">
        <f>'2023'!M76</f>
        <v>34.898800000000008</v>
      </c>
      <c r="M76" s="60">
        <f>('2023'!L76+'2023'!M76)/2*1.04*2-L76</f>
        <v>36.724751999999995</v>
      </c>
      <c r="N76" s="60">
        <f>'2023'!O76</f>
        <v>28.456896</v>
      </c>
      <c r="O76" s="60">
        <f t="shared" si="3"/>
        <v>29.595171840000003</v>
      </c>
      <c r="P76" s="33">
        <f t="shared" si="12"/>
        <v>805.23800000000097</v>
      </c>
      <c r="Q76" s="33">
        <f t="shared" si="13"/>
        <v>805.23800000000097</v>
      </c>
      <c r="R76" s="33">
        <f t="shared" si="14"/>
        <v>891.19751999999903</v>
      </c>
      <c r="S76" s="33">
        <f t="shared" si="15"/>
        <v>891.19751999999903</v>
      </c>
      <c r="T76" s="33">
        <f t="shared" si="16"/>
        <v>3392.87104</v>
      </c>
      <c r="U76" s="52"/>
      <c r="V76" s="52"/>
      <c r="W76" s="52"/>
      <c r="X76" s="95">
        <f>L76/'2023'!M76*100</f>
        <v>100</v>
      </c>
      <c r="Y76" s="95">
        <f>N76/'2023'!O76*100</f>
        <v>100</v>
      </c>
      <c r="Z76" s="95">
        <f t="shared" si="10"/>
        <v>105.23213405618527</v>
      </c>
      <c r="AA76" s="95">
        <f t="shared" si="11"/>
        <v>104</v>
      </c>
    </row>
    <row r="77" spans="1:27" s="3" customFormat="1" ht="57.75" customHeight="1">
      <c r="A77" s="38">
        <v>2904025965</v>
      </c>
      <c r="B77" s="48" t="s">
        <v>312</v>
      </c>
      <c r="C77" s="49" t="s">
        <v>94</v>
      </c>
      <c r="D77" s="38" t="s">
        <v>330</v>
      </c>
      <c r="E77" s="13" t="s">
        <v>270</v>
      </c>
      <c r="F77" s="13" t="s">
        <v>374</v>
      </c>
      <c r="G77" s="32">
        <v>6335</v>
      </c>
      <c r="H77" s="32">
        <v>6335</v>
      </c>
      <c r="I77" s="32">
        <v>6335</v>
      </c>
      <c r="J77" s="32">
        <v>6335</v>
      </c>
      <c r="K77" s="32">
        <f t="shared" si="2"/>
        <v>25340</v>
      </c>
      <c r="L77" s="60">
        <f>'2023'!M77</f>
        <v>78.61284959999999</v>
      </c>
      <c r="M77" s="60">
        <f>('2023'!L77+'2023'!M77)/2*1.04*2-L77</f>
        <v>84.515403583999998</v>
      </c>
      <c r="N77" s="60">
        <f>'2023'!O77</f>
        <v>25.072353279999998</v>
      </c>
      <c r="O77" s="60">
        <f t="shared" si="3"/>
        <v>26.075247411199999</v>
      </c>
      <c r="P77" s="33">
        <f t="shared" si="12"/>
        <v>339179.04418719991</v>
      </c>
      <c r="Q77" s="33">
        <f t="shared" si="13"/>
        <v>339179.04418719991</v>
      </c>
      <c r="R77" s="33">
        <f t="shared" si="14"/>
        <v>370218.389354688</v>
      </c>
      <c r="S77" s="33">
        <f t="shared" si="15"/>
        <v>370218.389354688</v>
      </c>
      <c r="T77" s="33">
        <f t="shared" si="16"/>
        <v>1418794.8670837758</v>
      </c>
      <c r="U77" s="52"/>
      <c r="V77" s="52"/>
      <c r="W77" s="52"/>
      <c r="X77" s="95">
        <f>L77/'2023'!M77*100</f>
        <v>100</v>
      </c>
      <c r="Y77" s="95">
        <f>N77/'2023'!O77*100</f>
        <v>100</v>
      </c>
      <c r="Z77" s="95">
        <f t="shared" si="10"/>
        <v>107.50838318930498</v>
      </c>
      <c r="AA77" s="95">
        <f t="shared" si="11"/>
        <v>104</v>
      </c>
    </row>
    <row r="78" spans="1:27" s="3" customFormat="1" ht="10.5" customHeight="1">
      <c r="A78" s="38"/>
      <c r="B78" s="48"/>
      <c r="C78" s="49"/>
      <c r="D78" s="38"/>
      <c r="E78" s="13"/>
      <c r="F78" s="13"/>
      <c r="G78" s="32"/>
      <c r="H78" s="32"/>
      <c r="I78" s="32"/>
      <c r="J78" s="32"/>
      <c r="K78" s="32"/>
      <c r="L78" s="60"/>
      <c r="M78" s="60"/>
      <c r="N78" s="60"/>
      <c r="O78" s="60"/>
      <c r="P78" s="33"/>
      <c r="Q78" s="33"/>
      <c r="R78" s="33"/>
      <c r="S78" s="33"/>
      <c r="T78" s="33"/>
      <c r="U78" s="52"/>
      <c r="V78" s="52"/>
      <c r="W78" s="52"/>
      <c r="X78" s="95" t="e">
        <f>L78/'2023'!M78*100</f>
        <v>#DIV/0!</v>
      </c>
      <c r="Y78" s="95" t="e">
        <f>N78/'2023'!O78*100</f>
        <v>#DIV/0!</v>
      </c>
      <c r="Z78" s="95" t="e">
        <f t="shared" si="10"/>
        <v>#DIV/0!</v>
      </c>
      <c r="AA78" s="95" t="e">
        <f t="shared" si="11"/>
        <v>#DIV/0!</v>
      </c>
    </row>
    <row r="79" spans="1:27" s="3" customFormat="1" ht="57.75" customHeight="1">
      <c r="A79" s="38" t="s">
        <v>100</v>
      </c>
      <c r="B79" s="48" t="s">
        <v>101</v>
      </c>
      <c r="C79" s="49" t="s">
        <v>98</v>
      </c>
      <c r="D79" s="38" t="s">
        <v>99</v>
      </c>
      <c r="E79" s="13" t="s">
        <v>270</v>
      </c>
      <c r="F79" s="13"/>
      <c r="G79" s="32">
        <v>1301.58</v>
      </c>
      <c r="H79" s="32">
        <v>1286.53</v>
      </c>
      <c r="I79" s="32">
        <v>2084</v>
      </c>
      <c r="J79" s="32">
        <v>2084</v>
      </c>
      <c r="K79" s="32">
        <f t="shared" ref="K79:K143" si="17">G79+H79+I79+J79</f>
        <v>6756.11</v>
      </c>
      <c r="L79" s="60">
        <f>'2023'!M79</f>
        <v>156.52000000000001</v>
      </c>
      <c r="M79" s="60">
        <v>182.97</v>
      </c>
      <c r="N79" s="60">
        <f>'2023'!O79</f>
        <v>43.711200000000005</v>
      </c>
      <c r="O79" s="60">
        <f t="shared" ref="O79:O146" si="18">N79*1.04</f>
        <v>45.459648000000008</v>
      </c>
      <c r="P79" s="33">
        <f t="shared" si="12"/>
        <v>146829.67790400001</v>
      </c>
      <c r="Q79" s="33">
        <f t="shared" si="13"/>
        <v>145131.90546400001</v>
      </c>
      <c r="R79" s="33">
        <f t="shared" si="14"/>
        <v>286571.57356799999</v>
      </c>
      <c r="S79" s="33">
        <f t="shared" si="15"/>
        <v>286571.57356799999</v>
      </c>
      <c r="T79" s="33">
        <f t="shared" si="16"/>
        <v>865104.73050399998</v>
      </c>
      <c r="U79" s="52"/>
      <c r="V79" s="52"/>
      <c r="W79" s="52"/>
      <c r="X79" s="95">
        <f>L79/'2023'!M79*100</f>
        <v>100</v>
      </c>
      <c r="Y79" s="95">
        <f>N79/'2023'!O79*100</f>
        <v>100</v>
      </c>
      <c r="Z79" s="95">
        <f t="shared" si="10"/>
        <v>116.89879887554306</v>
      </c>
      <c r="AA79" s="95">
        <f t="shared" si="11"/>
        <v>104</v>
      </c>
    </row>
    <row r="80" spans="1:27" s="3" customFormat="1" ht="57.75" customHeight="1">
      <c r="A80" s="38">
        <v>2901284489</v>
      </c>
      <c r="B80" s="48" t="s">
        <v>316</v>
      </c>
      <c r="C80" s="49" t="s">
        <v>98</v>
      </c>
      <c r="D80" s="38" t="s">
        <v>314</v>
      </c>
      <c r="E80" s="13" t="s">
        <v>270</v>
      </c>
      <c r="F80" s="13" t="s">
        <v>315</v>
      </c>
      <c r="G80" s="32">
        <v>8116.0299999999988</v>
      </c>
      <c r="H80" s="32">
        <v>8590.4089999999997</v>
      </c>
      <c r="I80" s="32">
        <v>8661.82</v>
      </c>
      <c r="J80" s="32">
        <v>9231.02</v>
      </c>
      <c r="K80" s="32">
        <f t="shared" si="17"/>
        <v>34599.278999999995</v>
      </c>
      <c r="L80" s="60">
        <f>'2023'!M80</f>
        <v>183.47320000000005</v>
      </c>
      <c r="M80" s="60">
        <f>('2023'!L80+'2023'!M80)/2*1.04*2-L80</f>
        <v>191.38772800000001</v>
      </c>
      <c r="N80" s="60">
        <f>'2023'!O80</f>
        <v>39.561599999999999</v>
      </c>
      <c r="O80" s="60">
        <v>41.15</v>
      </c>
      <c r="P80" s="33">
        <f t="shared" si="12"/>
        <v>1167990.8629480002</v>
      </c>
      <c r="Q80" s="33">
        <f t="shared" si="13"/>
        <v>1236259.5038444004</v>
      </c>
      <c r="R80" s="33">
        <f t="shared" si="14"/>
        <v>1301332.15714496</v>
      </c>
      <c r="S80" s="33">
        <f t="shared" si="15"/>
        <v>1386847.4719225601</v>
      </c>
      <c r="T80" s="33">
        <f t="shared" si="16"/>
        <v>5092429.995859921</v>
      </c>
      <c r="U80" s="52"/>
      <c r="V80" s="52"/>
      <c r="W80" s="52"/>
      <c r="X80" s="95">
        <f>L80/'2023'!M80*100</f>
        <v>100</v>
      </c>
      <c r="Y80" s="95">
        <f>N80/'2023'!O80*100</f>
        <v>100</v>
      </c>
      <c r="Z80" s="95">
        <f t="shared" si="10"/>
        <v>104.31372429324826</v>
      </c>
      <c r="AA80" s="95">
        <f t="shared" si="11"/>
        <v>104.01500444875839</v>
      </c>
    </row>
    <row r="81" spans="1:27" s="3" customFormat="1" ht="44.25" customHeight="1">
      <c r="A81" s="38" t="s">
        <v>103</v>
      </c>
      <c r="B81" s="48" t="s">
        <v>104</v>
      </c>
      <c r="C81" s="49" t="s">
        <v>98</v>
      </c>
      <c r="D81" s="38" t="s">
        <v>102</v>
      </c>
      <c r="E81" s="13" t="s">
        <v>270</v>
      </c>
      <c r="F81" s="13"/>
      <c r="G81" s="32">
        <v>16945.383999999998</v>
      </c>
      <c r="H81" s="32">
        <v>16630.146000000001</v>
      </c>
      <c r="I81" s="32">
        <v>16409.189999999999</v>
      </c>
      <c r="J81" s="32">
        <v>15612.817999999999</v>
      </c>
      <c r="K81" s="32">
        <f t="shared" si="17"/>
        <v>65597.538</v>
      </c>
      <c r="L81" s="60">
        <f>'2023'!M81</f>
        <v>74.475200000000001</v>
      </c>
      <c r="M81" s="60">
        <v>80.069999999999993</v>
      </c>
      <c r="N81" s="60">
        <f>'2023'!O81</f>
        <v>23.462399999999999</v>
      </c>
      <c r="O81" s="60">
        <f t="shared" si="18"/>
        <v>24.400895999999999</v>
      </c>
      <c r="P81" s="33">
        <f t="shared" si="12"/>
        <v>864431.48491519992</v>
      </c>
      <c r="Q81" s="33">
        <f t="shared" si="13"/>
        <v>848350.31186879997</v>
      </c>
      <c r="R81" s="33">
        <f t="shared" si="14"/>
        <v>913484.90466575976</v>
      </c>
      <c r="S81" s="33">
        <f t="shared" si="15"/>
        <v>869151.58897507179</v>
      </c>
      <c r="T81" s="33">
        <f t="shared" si="16"/>
        <v>3495418.2904248317</v>
      </c>
      <c r="U81" s="52"/>
      <c r="V81" s="52"/>
      <c r="W81" s="52"/>
      <c r="X81" s="95">
        <f>L81/'2023'!M81*100</f>
        <v>100</v>
      </c>
      <c r="Y81" s="95">
        <f>N81/'2023'!O81*100</f>
        <v>100</v>
      </c>
      <c r="Z81" s="95">
        <f t="shared" si="10"/>
        <v>107.51229939630909</v>
      </c>
      <c r="AA81" s="95">
        <f t="shared" si="11"/>
        <v>104</v>
      </c>
    </row>
    <row r="82" spans="1:27" s="3" customFormat="1" ht="57.6" customHeight="1">
      <c r="A82" s="38">
        <v>2915004011</v>
      </c>
      <c r="B82" s="48" t="s">
        <v>408</v>
      </c>
      <c r="C82" s="49" t="s">
        <v>98</v>
      </c>
      <c r="D82" s="38" t="s">
        <v>102</v>
      </c>
      <c r="E82" s="13" t="s">
        <v>270</v>
      </c>
      <c r="F82" s="13"/>
      <c r="G82" s="36">
        <v>5372.25</v>
      </c>
      <c r="H82" s="36">
        <v>5372.25</v>
      </c>
      <c r="I82" s="36">
        <v>5372.25</v>
      </c>
      <c r="J82" s="36">
        <v>5372.25</v>
      </c>
      <c r="K82" s="32">
        <f t="shared" si="17"/>
        <v>21489</v>
      </c>
      <c r="L82" s="60">
        <f>'2023'!M82</f>
        <v>100.14</v>
      </c>
      <c r="M82" s="60">
        <v>118.26</v>
      </c>
      <c r="N82" s="60">
        <f>'2023'!O82</f>
        <v>38.500800000000005</v>
      </c>
      <c r="O82" s="60">
        <f t="shared" si="18"/>
        <v>40.040832000000009</v>
      </c>
      <c r="P82" s="33">
        <f t="shared" si="12"/>
        <v>331141.19219999999</v>
      </c>
      <c r="Q82" s="33">
        <f t="shared" si="13"/>
        <v>331141.19219999999</v>
      </c>
      <c r="R82" s="33">
        <f t="shared" si="14"/>
        <v>420212.92528799997</v>
      </c>
      <c r="S82" s="33">
        <f t="shared" si="15"/>
        <v>420212.92528799997</v>
      </c>
      <c r="T82" s="33">
        <f t="shared" si="16"/>
        <v>1502708.2349759999</v>
      </c>
      <c r="U82" s="52"/>
      <c r="V82" s="52"/>
      <c r="W82" s="52"/>
      <c r="X82" s="95">
        <f>L82/'2023'!M82*100</f>
        <v>100</v>
      </c>
      <c r="Y82" s="95">
        <f>N82/'2023'!O82*100</f>
        <v>100</v>
      </c>
      <c r="Z82" s="95">
        <f t="shared" si="10"/>
        <v>118.09466746554824</v>
      </c>
      <c r="AA82" s="95">
        <f t="shared" si="11"/>
        <v>104</v>
      </c>
    </row>
    <row r="83" spans="1:27" s="3" customFormat="1" ht="48.75" customHeight="1">
      <c r="A83" s="38" t="s">
        <v>106</v>
      </c>
      <c r="B83" s="48" t="s">
        <v>107</v>
      </c>
      <c r="C83" s="49" t="s">
        <v>105</v>
      </c>
      <c r="D83" s="38" t="s">
        <v>4</v>
      </c>
      <c r="E83" s="13" t="s">
        <v>270</v>
      </c>
      <c r="F83" s="13" t="s">
        <v>299</v>
      </c>
      <c r="G83" s="32">
        <v>21528.788</v>
      </c>
      <c r="H83" s="32">
        <v>18691.107</v>
      </c>
      <c r="I83" s="32">
        <v>19375</v>
      </c>
      <c r="J83" s="32">
        <v>19375</v>
      </c>
      <c r="K83" s="32">
        <f t="shared" si="17"/>
        <v>78969.895000000004</v>
      </c>
      <c r="L83" s="60">
        <f>'2023'!M83</f>
        <v>182.19</v>
      </c>
      <c r="M83" s="60">
        <f>('2023'!L83+'2023'!M83)/2*1.04*2-L83</f>
        <v>196.76519999999999</v>
      </c>
      <c r="N83" s="60">
        <f>'2023'!O83</f>
        <v>77.269504000000012</v>
      </c>
      <c r="O83" s="60">
        <f t="shared" si="18"/>
        <v>80.36028416000002</v>
      </c>
      <c r="P83" s="33">
        <f t="shared" si="12"/>
        <v>2258811.1152388477</v>
      </c>
      <c r="Q83" s="33">
        <f t="shared" si="13"/>
        <v>1961080.2172290718</v>
      </c>
      <c r="R83" s="33">
        <f t="shared" si="14"/>
        <v>2255345.2443999993</v>
      </c>
      <c r="S83" s="33">
        <f t="shared" si="15"/>
        <v>2255345.2443999993</v>
      </c>
      <c r="T83" s="33">
        <f t="shared" si="16"/>
        <v>8730581.8212679178</v>
      </c>
      <c r="U83" s="52"/>
      <c r="V83" s="52"/>
      <c r="W83" s="52"/>
      <c r="X83" s="95">
        <f>L83/'2023'!M83*100</f>
        <v>100</v>
      </c>
      <c r="Y83" s="95">
        <f>N83/'2023'!O83*100</f>
        <v>100</v>
      </c>
      <c r="Z83" s="95">
        <f t="shared" si="10"/>
        <v>108</v>
      </c>
      <c r="AA83" s="95">
        <f t="shared" si="11"/>
        <v>104</v>
      </c>
    </row>
    <row r="84" spans="1:27" s="3" customFormat="1" ht="10.5" customHeight="1">
      <c r="A84" s="38"/>
      <c r="B84" s="48"/>
      <c r="C84" s="49"/>
      <c r="D84" s="38"/>
      <c r="E84" s="13"/>
      <c r="F84" s="13"/>
      <c r="G84" s="32"/>
      <c r="H84" s="32"/>
      <c r="I84" s="32"/>
      <c r="J84" s="32"/>
      <c r="K84" s="32"/>
      <c r="L84" s="60"/>
      <c r="M84" s="60"/>
      <c r="N84" s="60"/>
      <c r="O84" s="60"/>
      <c r="P84" s="33"/>
      <c r="Q84" s="33"/>
      <c r="R84" s="33"/>
      <c r="S84" s="33"/>
      <c r="T84" s="33"/>
      <c r="U84" s="52"/>
      <c r="V84" s="52"/>
      <c r="W84" s="52"/>
      <c r="X84" s="95" t="e">
        <f>L84/'2023'!M84*100</f>
        <v>#DIV/0!</v>
      </c>
      <c r="Y84" s="95" t="e">
        <f>N84/'2023'!O84*100</f>
        <v>#DIV/0!</v>
      </c>
      <c r="Z84" s="95" t="e">
        <f t="shared" si="10"/>
        <v>#DIV/0!</v>
      </c>
      <c r="AA84" s="95" t="e">
        <f t="shared" si="11"/>
        <v>#DIV/0!</v>
      </c>
    </row>
    <row r="85" spans="1:27" s="3" customFormat="1" ht="69.75" customHeight="1">
      <c r="A85" s="38">
        <f>'2023'!A85</f>
        <v>2917125967</v>
      </c>
      <c r="B85" s="38" t="str">
        <f>'2023'!B85</f>
        <v>МУП "Северянин"</v>
      </c>
      <c r="C85" s="48" t="str">
        <f>'2023'!C85</f>
        <v>Мезенский муниципальный район Арх.обл.</v>
      </c>
      <c r="D85" s="38" t="str">
        <f>'2023'!D85</f>
        <v>сельское поселение "Дорогорское"</v>
      </c>
      <c r="E85" s="38" t="str">
        <f>'2023'!E85</f>
        <v>ХОЛОДНАЯ ВОДА</v>
      </c>
      <c r="F85" s="38">
        <f>'2023'!F85</f>
        <v>0</v>
      </c>
      <c r="G85" s="32">
        <v>1860</v>
      </c>
      <c r="H85" s="32">
        <v>1860</v>
      </c>
      <c r="I85" s="32">
        <v>1860</v>
      </c>
      <c r="J85" s="32">
        <v>1860</v>
      </c>
      <c r="K85" s="32">
        <f t="shared" si="17"/>
        <v>7440</v>
      </c>
      <c r="L85" s="60">
        <f>'2023'!M85</f>
        <v>45.574800000000003</v>
      </c>
      <c r="M85" s="60">
        <f>('2023'!L85+'2023'!M85)/2*1.04*2-L85</f>
        <v>48.383792000000007</v>
      </c>
      <c r="N85" s="60">
        <f>'2023'!O85</f>
        <v>45.535360000000004</v>
      </c>
      <c r="O85" s="60">
        <f t="shared" ref="O85" si="19">N85*1.04</f>
        <v>47.356774400000006</v>
      </c>
      <c r="P85" s="33">
        <f t="shared" si="12"/>
        <v>73.358399999998198</v>
      </c>
      <c r="Q85" s="33">
        <f t="shared" si="13"/>
        <v>73.358399999998198</v>
      </c>
      <c r="R85" s="33">
        <f t="shared" si="14"/>
        <v>1910.2527360000013</v>
      </c>
      <c r="S85" s="33">
        <f t="shared" si="15"/>
        <v>1910.2527360000013</v>
      </c>
      <c r="T85" s="33">
        <f t="shared" si="16"/>
        <v>3967.2222719999991</v>
      </c>
      <c r="U85" s="52"/>
      <c r="V85" s="52"/>
      <c r="W85" s="52"/>
      <c r="X85" s="95">
        <f>L85/'2023'!M85*100</f>
        <v>100</v>
      </c>
      <c r="Y85" s="95">
        <f>N85/'2023'!O85*100</f>
        <v>100</v>
      </c>
      <c r="Z85" s="95">
        <f t="shared" si="10"/>
        <v>106.16347630708198</v>
      </c>
      <c r="AA85" s="95">
        <f t="shared" si="11"/>
        <v>104</v>
      </c>
    </row>
    <row r="86" spans="1:27" s="3" customFormat="1" ht="147.75" customHeight="1">
      <c r="A86" s="38" t="s">
        <v>106</v>
      </c>
      <c r="B86" s="48" t="s">
        <v>107</v>
      </c>
      <c r="C86" s="49" t="s">
        <v>108</v>
      </c>
      <c r="D86" s="38" t="s">
        <v>109</v>
      </c>
      <c r="E86" s="13" t="s">
        <v>270</v>
      </c>
      <c r="F86" s="13" t="s">
        <v>300</v>
      </c>
      <c r="G86" s="32">
        <v>19831.703999999998</v>
      </c>
      <c r="H86" s="32">
        <v>19812.165000000001</v>
      </c>
      <c r="I86" s="32">
        <v>19765</v>
      </c>
      <c r="J86" s="32">
        <v>19765</v>
      </c>
      <c r="K86" s="32">
        <f t="shared" si="17"/>
        <v>79173.869000000006</v>
      </c>
      <c r="L86" s="60">
        <f>'2023'!M86</f>
        <v>222.04</v>
      </c>
      <c r="M86" s="60">
        <f>('2023'!L86+'2023'!M86)/2*1.04*2-L86</f>
        <v>239.80320000000003</v>
      </c>
      <c r="N86" s="60">
        <f>'2023'!O86</f>
        <v>82.526080000000007</v>
      </c>
      <c r="O86" s="60">
        <f t="shared" si="18"/>
        <v>85.827123200000017</v>
      </c>
      <c r="P86" s="33">
        <f t="shared" si="12"/>
        <v>2766798.7653196794</v>
      </c>
      <c r="Q86" s="33">
        <f t="shared" si="13"/>
        <v>2764072.8028368</v>
      </c>
      <c r="R86" s="33">
        <f t="shared" si="14"/>
        <v>3043337.1579520004</v>
      </c>
      <c r="S86" s="33">
        <f t="shared" si="15"/>
        <v>3043337.1579520004</v>
      </c>
      <c r="T86" s="33">
        <f t="shared" si="16"/>
        <v>11617545.88406048</v>
      </c>
      <c r="U86" s="52"/>
      <c r="V86" s="52"/>
      <c r="W86" s="52"/>
      <c r="X86" s="95">
        <f>L86/'2023'!M86*100</f>
        <v>100</v>
      </c>
      <c r="Y86" s="95">
        <f>N86/'2023'!O86*100</f>
        <v>100</v>
      </c>
      <c r="Z86" s="95">
        <f t="shared" si="10"/>
        <v>108.00000000000003</v>
      </c>
      <c r="AA86" s="95">
        <f t="shared" si="11"/>
        <v>104</v>
      </c>
    </row>
    <row r="87" spans="1:27" s="3" customFormat="1" ht="10.5" customHeight="1">
      <c r="A87" s="38"/>
      <c r="B87" s="48"/>
      <c r="C87" s="49"/>
      <c r="D87" s="38"/>
      <c r="E87" s="13"/>
      <c r="F87" s="13"/>
      <c r="G87" s="32"/>
      <c r="H87" s="32"/>
      <c r="I87" s="32"/>
      <c r="J87" s="32"/>
      <c r="K87" s="32"/>
      <c r="L87" s="60"/>
      <c r="M87" s="60"/>
      <c r="N87" s="60"/>
      <c r="O87" s="60"/>
      <c r="P87" s="33"/>
      <c r="Q87" s="33"/>
      <c r="R87" s="33"/>
      <c r="S87" s="33"/>
      <c r="T87" s="33"/>
      <c r="U87" s="52"/>
      <c r="V87" s="52"/>
      <c r="W87" s="52"/>
      <c r="X87" s="95" t="e">
        <f>L87/'2023'!M87*100</f>
        <v>#DIV/0!</v>
      </c>
      <c r="Y87" s="95" t="e">
        <f>N87/'2023'!O87*100</f>
        <v>#DIV/0!</v>
      </c>
      <c r="Z87" s="95" t="e">
        <f t="shared" si="10"/>
        <v>#DIV/0!</v>
      </c>
      <c r="AA87" s="95" t="e">
        <f t="shared" si="11"/>
        <v>#DIV/0!</v>
      </c>
    </row>
    <row r="88" spans="1:27" s="3" customFormat="1" ht="57.75" customHeight="1">
      <c r="A88" s="38">
        <v>2925003747</v>
      </c>
      <c r="B88" s="48" t="s">
        <v>405</v>
      </c>
      <c r="C88" s="49" t="s">
        <v>406</v>
      </c>
      <c r="D88" s="38"/>
      <c r="E88" s="13" t="s">
        <v>270</v>
      </c>
      <c r="F88" s="13"/>
      <c r="G88" s="36">
        <v>0</v>
      </c>
      <c r="H88" s="36">
        <v>0</v>
      </c>
      <c r="I88" s="36">
        <v>413778.25</v>
      </c>
      <c r="J88" s="36">
        <v>413778.25</v>
      </c>
      <c r="K88" s="32">
        <f t="shared" si="17"/>
        <v>827556.5</v>
      </c>
      <c r="L88" s="103">
        <f>'2023'!M88</f>
        <v>28.654669148</v>
      </c>
      <c r="M88" s="60">
        <v>30.010480613919999</v>
      </c>
      <c r="N88" s="103">
        <f>'2023'!O88</f>
        <v>28.64628416</v>
      </c>
      <c r="O88" s="60">
        <v>27.544504</v>
      </c>
      <c r="P88" s="33">
        <f t="shared" si="12"/>
        <v>0</v>
      </c>
      <c r="Q88" s="33">
        <f t="shared" si="13"/>
        <v>0</v>
      </c>
      <c r="R88" s="33">
        <f t="shared" si="14"/>
        <v>1020367.4878487427</v>
      </c>
      <c r="S88" s="33">
        <f t="shared" si="15"/>
        <v>1020367.4878487427</v>
      </c>
      <c r="T88" s="33">
        <f t="shared" si="16"/>
        <v>2040734.9756974855</v>
      </c>
      <c r="U88" s="52"/>
      <c r="V88" s="52"/>
      <c r="W88" s="52"/>
      <c r="X88" s="95">
        <f>L88/'2023'!M88*100</f>
        <v>100</v>
      </c>
      <c r="Y88" s="95">
        <f>N88/'2023'!O88*100</f>
        <v>100</v>
      </c>
      <c r="Z88" s="95">
        <f t="shared" si="10"/>
        <v>104.7315551225432</v>
      </c>
      <c r="AA88" s="95">
        <f t="shared" si="11"/>
        <v>96.15384615384616</v>
      </c>
    </row>
    <row r="89" spans="1:27" s="3" customFormat="1" ht="10.5" customHeight="1">
      <c r="A89" s="38"/>
      <c r="B89" s="48"/>
      <c r="C89" s="49"/>
      <c r="D89" s="38"/>
      <c r="E89" s="13"/>
      <c r="F89" s="13"/>
      <c r="G89" s="32"/>
      <c r="H89" s="32"/>
      <c r="I89" s="32"/>
      <c r="J89" s="32"/>
      <c r="K89" s="32"/>
      <c r="L89" s="60"/>
      <c r="M89" s="60"/>
      <c r="N89" s="60"/>
      <c r="O89" s="60"/>
      <c r="P89" s="33"/>
      <c r="Q89" s="33"/>
      <c r="R89" s="33"/>
      <c r="S89" s="33"/>
      <c r="T89" s="33"/>
      <c r="U89" s="52"/>
      <c r="V89" s="52"/>
      <c r="W89" s="52"/>
      <c r="X89" s="95" t="e">
        <f>L89/'2023'!M89*100</f>
        <v>#DIV/0!</v>
      </c>
      <c r="Y89" s="95" t="e">
        <f>N89/'2023'!O89*100</f>
        <v>#DIV/0!</v>
      </c>
      <c r="Z89" s="95" t="e">
        <f t="shared" si="10"/>
        <v>#DIV/0!</v>
      </c>
      <c r="AA89" s="95" t="e">
        <f t="shared" si="11"/>
        <v>#DIV/0!</v>
      </c>
    </row>
    <row r="90" spans="1:27" s="3" customFormat="1" ht="91.5" customHeight="1">
      <c r="A90" s="38" t="s">
        <v>111</v>
      </c>
      <c r="B90" s="48" t="s">
        <v>112</v>
      </c>
      <c r="C90" s="49" t="s">
        <v>110</v>
      </c>
      <c r="D90" s="38" t="s">
        <v>339</v>
      </c>
      <c r="E90" s="13" t="s">
        <v>270</v>
      </c>
      <c r="F90" s="13"/>
      <c r="G90" s="32">
        <v>999.56600000000003</v>
      </c>
      <c r="H90" s="32">
        <v>957.02400000000011</v>
      </c>
      <c r="I90" s="32">
        <v>1071.7529999999999</v>
      </c>
      <c r="J90" s="32">
        <v>1001.775</v>
      </c>
      <c r="K90" s="32">
        <f t="shared" si="17"/>
        <v>4030.1179999999999</v>
      </c>
      <c r="L90" s="60">
        <f>'2023'!M90</f>
        <v>306.82296223200007</v>
      </c>
      <c r="M90" s="60">
        <f>('2023'!L90+'2023'!M90)/2*1.04*2-L90</f>
        <v>307.73206730528005</v>
      </c>
      <c r="N90" s="60">
        <f>'2023'!O90</f>
        <v>87.501440000000017</v>
      </c>
      <c r="O90" s="60">
        <f t="shared" si="18"/>
        <v>91.001497600000022</v>
      </c>
      <c r="P90" s="33">
        <f t="shared" si="12"/>
        <v>219226.33669135137</v>
      </c>
      <c r="Q90" s="33">
        <f t="shared" si="13"/>
        <v>209895.96049255764</v>
      </c>
      <c r="R90" s="33">
        <f t="shared" si="14"/>
        <v>232281.63827334298</v>
      </c>
      <c r="S90" s="33">
        <f t="shared" si="15"/>
        <v>217115.2664665069</v>
      </c>
      <c r="T90" s="33">
        <f t="shared" si="16"/>
        <v>878519.20192375884</v>
      </c>
      <c r="U90" s="52"/>
      <c r="V90" s="52"/>
      <c r="W90" s="52"/>
      <c r="X90" s="95">
        <f>L90/'2023'!M90*100</f>
        <v>100</v>
      </c>
      <c r="Y90" s="95">
        <f>N90/'2023'!O90*100</f>
        <v>100</v>
      </c>
      <c r="Z90" s="95">
        <f t="shared" si="10"/>
        <v>100.29629629629628</v>
      </c>
      <c r="AA90" s="95">
        <f t="shared" si="11"/>
        <v>104</v>
      </c>
    </row>
    <row r="91" spans="1:27" s="3" customFormat="1" ht="54" customHeight="1">
      <c r="A91" s="38" t="s">
        <v>111</v>
      </c>
      <c r="B91" s="48" t="s">
        <v>112</v>
      </c>
      <c r="C91" s="49" t="s">
        <v>110</v>
      </c>
      <c r="D91" s="38" t="s">
        <v>340</v>
      </c>
      <c r="E91" s="13" t="s">
        <v>270</v>
      </c>
      <c r="F91" s="13"/>
      <c r="G91" s="32">
        <v>176.625</v>
      </c>
      <c r="H91" s="32">
        <v>174.60300000000001</v>
      </c>
      <c r="I91" s="32">
        <v>187.87200000000001</v>
      </c>
      <c r="J91" s="32">
        <v>185.523</v>
      </c>
      <c r="K91" s="32">
        <f t="shared" si="17"/>
        <v>724.62300000000005</v>
      </c>
      <c r="L91" s="60">
        <f>'2023'!M91</f>
        <v>306.82296223200007</v>
      </c>
      <c r="M91" s="60">
        <f>('2023'!L91+'2023'!M91)/2*1.04*2-L91</f>
        <v>307.73206730528005</v>
      </c>
      <c r="N91" s="60">
        <f>'2023'!O91</f>
        <v>80.10005120000001</v>
      </c>
      <c r="O91" s="60">
        <f t="shared" si="18"/>
        <v>83.304053248000017</v>
      </c>
      <c r="P91" s="33">
        <f t="shared" si="12"/>
        <v>40044.934161027013</v>
      </c>
      <c r="Q91" s="33">
        <f t="shared" si="13"/>
        <v>39586.500434920308</v>
      </c>
      <c r="R91" s="33">
        <f t="shared" si="14"/>
        <v>42163.739856969318</v>
      </c>
      <c r="S91" s="33">
        <f t="shared" si="15"/>
        <v>41636.558451948767</v>
      </c>
      <c r="T91" s="33">
        <f t="shared" si="16"/>
        <v>163431.73290486541</v>
      </c>
      <c r="U91" s="52"/>
      <c r="V91" s="52"/>
      <c r="W91" s="52"/>
      <c r="X91" s="95">
        <f>L91/'2023'!M91*100</f>
        <v>100</v>
      </c>
      <c r="Y91" s="95">
        <f>N91/'2023'!O91*100</f>
        <v>100</v>
      </c>
      <c r="Z91" s="95">
        <f t="shared" si="10"/>
        <v>100.29629629629628</v>
      </c>
      <c r="AA91" s="95">
        <f t="shared" si="11"/>
        <v>104</v>
      </c>
    </row>
    <row r="92" spans="1:27" s="3" customFormat="1" ht="54" customHeight="1">
      <c r="A92" s="38" t="s">
        <v>111</v>
      </c>
      <c r="B92" s="48" t="s">
        <v>112</v>
      </c>
      <c r="C92" s="49" t="s">
        <v>110</v>
      </c>
      <c r="D92" s="38" t="s">
        <v>341</v>
      </c>
      <c r="E92" s="13" t="s">
        <v>270</v>
      </c>
      <c r="F92" s="13"/>
      <c r="G92" s="32">
        <v>610.34699999999998</v>
      </c>
      <c r="H92" s="32">
        <v>597.375</v>
      </c>
      <c r="I92" s="32">
        <v>656.96100000000001</v>
      </c>
      <c r="J92" s="32">
        <v>647.65599999999995</v>
      </c>
      <c r="K92" s="32">
        <f t="shared" si="17"/>
        <v>2512.3389999999999</v>
      </c>
      <c r="L92" s="60">
        <f>'2023'!M92</f>
        <v>306.82296223200007</v>
      </c>
      <c r="M92" s="60">
        <f>('2023'!L92+'2023'!M92)/2*1.04*2-L92</f>
        <v>307.73206730528005</v>
      </c>
      <c r="N92" s="60">
        <f>'2023'!O92</f>
        <v>24.671296000000002</v>
      </c>
      <c r="O92" s="60">
        <f t="shared" si="18"/>
        <v>25.658147840000002</v>
      </c>
      <c r="P92" s="33">
        <f t="shared" si="12"/>
        <v>172210.42302970254</v>
      </c>
      <c r="Q92" s="33">
        <f t="shared" si="13"/>
        <v>168550.35161534106</v>
      </c>
      <c r="R92" s="33">
        <f t="shared" si="14"/>
        <v>185311.56420582984</v>
      </c>
      <c r="S92" s="33">
        <f t="shared" si="15"/>
        <v>182686.86638520539</v>
      </c>
      <c r="T92" s="33">
        <f t="shared" si="16"/>
        <v>708759.20523607882</v>
      </c>
      <c r="U92" s="52"/>
      <c r="V92" s="52"/>
      <c r="W92" s="52"/>
      <c r="X92" s="95">
        <f>L92/'2023'!M92*100</f>
        <v>100</v>
      </c>
      <c r="Y92" s="95">
        <f>N92/'2023'!O92*100</f>
        <v>100</v>
      </c>
      <c r="Z92" s="95">
        <f t="shared" si="10"/>
        <v>100.29629629629628</v>
      </c>
      <c r="AA92" s="95">
        <f t="shared" si="11"/>
        <v>104</v>
      </c>
    </row>
    <row r="93" spans="1:27" s="3" customFormat="1" ht="54" customHeight="1">
      <c r="A93" s="38" t="s">
        <v>55</v>
      </c>
      <c r="B93" s="48" t="s">
        <v>56</v>
      </c>
      <c r="C93" s="49" t="s">
        <v>110</v>
      </c>
      <c r="D93" s="38" t="s">
        <v>113</v>
      </c>
      <c r="E93" s="13" t="s">
        <v>270</v>
      </c>
      <c r="F93" s="13"/>
      <c r="G93" s="32">
        <v>3841.7190000000001</v>
      </c>
      <c r="H93" s="32">
        <v>2831.8089999999997</v>
      </c>
      <c r="I93" s="32">
        <v>4269.125</v>
      </c>
      <c r="J93" s="32">
        <v>4161.1009999999997</v>
      </c>
      <c r="K93" s="32">
        <f t="shared" si="17"/>
        <v>15103.754000000001</v>
      </c>
      <c r="L93" s="60">
        <f>'2023'!M93</f>
        <v>50.270697035999994</v>
      </c>
      <c r="M93" s="60">
        <f>('2023'!L93+'2023'!M93)/2*1.04*2-L93</f>
        <v>50.419647249439997</v>
      </c>
      <c r="N93" s="60">
        <f>'2023'!O93</f>
        <v>45.070272000000003</v>
      </c>
      <c r="O93" s="60">
        <f t="shared" si="18"/>
        <v>46.873082880000005</v>
      </c>
      <c r="P93" s="33">
        <f t="shared" si="12"/>
        <v>19978.571668876852</v>
      </c>
      <c r="Q93" s="33">
        <f t="shared" si="13"/>
        <v>14726.610420770099</v>
      </c>
      <c r="R93" s="33">
        <f t="shared" si="14"/>
        <v>15140.726613685503</v>
      </c>
      <c r="S93" s="33">
        <f t="shared" si="15"/>
        <v>14757.612544241118</v>
      </c>
      <c r="T93" s="33">
        <f t="shared" si="16"/>
        <v>64603.521247573575</v>
      </c>
      <c r="U93" s="52"/>
      <c r="V93" s="52"/>
      <c r="W93" s="52"/>
      <c r="X93" s="95">
        <f>L93/'2023'!M93*100</f>
        <v>100</v>
      </c>
      <c r="Y93" s="95">
        <f>N93/'2023'!O93*100</f>
        <v>100</v>
      </c>
      <c r="Z93" s="95">
        <f t="shared" si="10"/>
        <v>100.2962962962963</v>
      </c>
      <c r="AA93" s="95">
        <f t="shared" si="11"/>
        <v>104</v>
      </c>
    </row>
    <row r="94" spans="1:27" s="3" customFormat="1" ht="54" customHeight="1">
      <c r="A94" s="38" t="s">
        <v>114</v>
      </c>
      <c r="B94" s="48" t="s">
        <v>115</v>
      </c>
      <c r="C94" s="49" t="s">
        <v>110</v>
      </c>
      <c r="D94" s="38" t="s">
        <v>113</v>
      </c>
      <c r="E94" s="13" t="s">
        <v>270</v>
      </c>
      <c r="F94" s="13"/>
      <c r="G94" s="32">
        <v>95875.366999999998</v>
      </c>
      <c r="H94" s="32">
        <v>89847.9</v>
      </c>
      <c r="I94" s="32">
        <v>97956.482000000004</v>
      </c>
      <c r="J94" s="32">
        <v>98174.445999999996</v>
      </c>
      <c r="K94" s="32">
        <f t="shared" si="17"/>
        <v>381854.19500000001</v>
      </c>
      <c r="L94" s="60">
        <f>'2023'!M94</f>
        <v>90.128730380000007</v>
      </c>
      <c r="M94" s="60">
        <f>('2023'!L94+'2023'!M94)/2*1.04*2-L94</f>
        <v>93.790059095199979</v>
      </c>
      <c r="N94" s="60">
        <f>'2023'!O94</f>
        <v>54.075889920000002</v>
      </c>
      <c r="O94" s="60">
        <f t="shared" si="18"/>
        <v>56.238925516800002</v>
      </c>
      <c r="P94" s="33">
        <f t="shared" si="12"/>
        <v>3456579.3104949491</v>
      </c>
      <c r="Q94" s="33">
        <f t="shared" si="13"/>
        <v>3239272.0043660342</v>
      </c>
      <c r="R94" s="33">
        <f t="shared" si="14"/>
        <v>3678376.9404521328</v>
      </c>
      <c r="S94" s="33">
        <f t="shared" si="15"/>
        <v>3686561.735731415</v>
      </c>
      <c r="T94" s="33">
        <f t="shared" si="16"/>
        <v>14060789.991044531</v>
      </c>
      <c r="U94" s="52"/>
      <c r="V94" s="52"/>
      <c r="W94" s="52"/>
      <c r="X94" s="95">
        <f>L94/'2023'!M94*100</f>
        <v>100</v>
      </c>
      <c r="Y94" s="95">
        <f>N94/'2023'!O94*100</f>
        <v>100</v>
      </c>
      <c r="Z94" s="95">
        <f t="shared" si="10"/>
        <v>104.06233251013646</v>
      </c>
      <c r="AA94" s="95">
        <f t="shared" si="11"/>
        <v>104</v>
      </c>
    </row>
    <row r="95" spans="1:27" s="3" customFormat="1" ht="48" customHeight="1">
      <c r="A95" s="38">
        <v>2918011257</v>
      </c>
      <c r="B95" s="48" t="s">
        <v>318</v>
      </c>
      <c r="C95" s="49" t="s">
        <v>110</v>
      </c>
      <c r="D95" s="38" t="s">
        <v>319</v>
      </c>
      <c r="E95" s="13" t="s">
        <v>270</v>
      </c>
      <c r="F95" s="13" t="s">
        <v>320</v>
      </c>
      <c r="G95" s="32">
        <v>3416</v>
      </c>
      <c r="H95" s="32">
        <v>3447.3609999999999</v>
      </c>
      <c r="I95" s="32">
        <v>3394.25</v>
      </c>
      <c r="J95" s="32">
        <v>2392.0280000000002</v>
      </c>
      <c r="K95" s="32">
        <f t="shared" si="17"/>
        <v>12649.639000000001</v>
      </c>
      <c r="L95" s="60">
        <f>'2023'!M95</f>
        <v>102.35159999999999</v>
      </c>
      <c r="M95" s="60">
        <f>('2023'!L95+'2023'!M95)/2*1.04*2-L95</f>
        <v>106.44046399999999</v>
      </c>
      <c r="N95" s="60">
        <f>'2023'!O95</f>
        <v>45.7288</v>
      </c>
      <c r="O95" s="60">
        <f t="shared" si="18"/>
        <v>47.557952</v>
      </c>
      <c r="P95" s="33">
        <f t="shared" si="12"/>
        <v>193423.48479999998</v>
      </c>
      <c r="Q95" s="33">
        <f t="shared" si="13"/>
        <v>195199.23243079995</v>
      </c>
      <c r="R95" s="33">
        <f t="shared" si="14"/>
        <v>199861.96635599996</v>
      </c>
      <c r="S95" s="33">
        <f t="shared" si="15"/>
        <v>140848.61741433598</v>
      </c>
      <c r="T95" s="33">
        <f t="shared" si="16"/>
        <v>729333.30100113584</v>
      </c>
      <c r="U95" s="52"/>
      <c r="V95" s="52"/>
      <c r="W95" s="52"/>
      <c r="X95" s="95">
        <f>L95/'2023'!M95*100</f>
        <v>100</v>
      </c>
      <c r="Y95" s="95">
        <f>N95/'2023'!O95*100</f>
        <v>100</v>
      </c>
      <c r="Z95" s="95">
        <f t="shared" si="10"/>
        <v>103.99491947365746</v>
      </c>
      <c r="AA95" s="95">
        <f t="shared" si="11"/>
        <v>104</v>
      </c>
    </row>
    <row r="96" spans="1:27" s="3" customFormat="1" ht="10.5" customHeight="1">
      <c r="A96" s="38"/>
      <c r="B96" s="48"/>
      <c r="C96" s="49"/>
      <c r="D96" s="38"/>
      <c r="E96" s="13"/>
      <c r="F96" s="13"/>
      <c r="G96" s="32"/>
      <c r="H96" s="32"/>
      <c r="I96" s="32"/>
      <c r="J96" s="32"/>
      <c r="K96" s="32"/>
      <c r="L96" s="60"/>
      <c r="M96" s="60"/>
      <c r="N96" s="60"/>
      <c r="O96" s="60"/>
      <c r="P96" s="33"/>
      <c r="Q96" s="33"/>
      <c r="R96" s="33"/>
      <c r="S96" s="33"/>
      <c r="T96" s="33"/>
      <c r="U96" s="52"/>
      <c r="V96" s="52"/>
      <c r="W96" s="52"/>
      <c r="X96" s="95" t="e">
        <f>L96/'2023'!M96*100</f>
        <v>#DIV/0!</v>
      </c>
      <c r="Y96" s="95" t="e">
        <f>N96/'2023'!O96*100</f>
        <v>#DIV/0!</v>
      </c>
      <c r="Z96" s="95" t="e">
        <f t="shared" si="10"/>
        <v>#DIV/0!</v>
      </c>
      <c r="AA96" s="95" t="e">
        <f t="shared" si="11"/>
        <v>#DIV/0!</v>
      </c>
    </row>
    <row r="97" spans="1:27" s="3" customFormat="1" ht="45.75" customHeight="1">
      <c r="A97" s="38" t="s">
        <v>55</v>
      </c>
      <c r="B97" s="48" t="s">
        <v>56</v>
      </c>
      <c r="C97" s="49" t="s">
        <v>116</v>
      </c>
      <c r="D97" s="38" t="s">
        <v>117</v>
      </c>
      <c r="E97" s="13" t="s">
        <v>270</v>
      </c>
      <c r="F97" s="13"/>
      <c r="G97" s="32">
        <v>8378.3169999999991</v>
      </c>
      <c r="H97" s="32">
        <v>8909.42</v>
      </c>
      <c r="I97" s="32">
        <v>9133.5229999999992</v>
      </c>
      <c r="J97" s="32">
        <v>8804.4410000000007</v>
      </c>
      <c r="K97" s="32">
        <f t="shared" si="17"/>
        <v>35225.701000000001</v>
      </c>
      <c r="L97" s="60">
        <f>'2023'!M97</f>
        <v>50.274000000000001</v>
      </c>
      <c r="M97" s="60">
        <f>('2023'!L97+'2023'!M97)/2*1.04*2-L97</f>
        <v>50.422960000000003</v>
      </c>
      <c r="N97" s="60">
        <f>'2023'!O97</f>
        <v>45.070272000000003</v>
      </c>
      <c r="O97" s="60">
        <f t="shared" si="18"/>
        <v>46.873082880000005</v>
      </c>
      <c r="P97" s="33">
        <f t="shared" si="12"/>
        <v>43598.482765775982</v>
      </c>
      <c r="Q97" s="33">
        <f t="shared" si="13"/>
        <v>46362.198317759983</v>
      </c>
      <c r="R97" s="33">
        <f t="shared" si="14"/>
        <v>32422.884322693739</v>
      </c>
      <c r="S97" s="33">
        <f t="shared" si="15"/>
        <v>31254.683660289906</v>
      </c>
      <c r="T97" s="33">
        <f t="shared" si="16"/>
        <v>153638.24906651961</v>
      </c>
      <c r="U97" s="52"/>
      <c r="V97" s="52"/>
      <c r="W97" s="52"/>
      <c r="X97" s="95">
        <f>L97/'2023'!M97*100</f>
        <v>100</v>
      </c>
      <c r="Y97" s="95">
        <f>N97/'2023'!O97*100</f>
        <v>100</v>
      </c>
      <c r="Z97" s="95">
        <f t="shared" si="10"/>
        <v>100.2962962962963</v>
      </c>
      <c r="AA97" s="95">
        <f t="shared" si="11"/>
        <v>104</v>
      </c>
    </row>
    <row r="98" spans="1:27" s="3" customFormat="1" ht="45.75" customHeight="1">
      <c r="A98" s="38" t="s">
        <v>119</v>
      </c>
      <c r="B98" s="48" t="s">
        <v>120</v>
      </c>
      <c r="C98" s="49" t="s">
        <v>116</v>
      </c>
      <c r="D98" s="38" t="s">
        <v>118</v>
      </c>
      <c r="E98" s="13" t="s">
        <v>270</v>
      </c>
      <c r="F98" s="13"/>
      <c r="G98" s="32">
        <v>123931.12400000001</v>
      </c>
      <c r="H98" s="32">
        <v>124007.5</v>
      </c>
      <c r="I98" s="32">
        <v>123598.51300000001</v>
      </c>
      <c r="J98" s="32">
        <v>124626.57399999999</v>
      </c>
      <c r="K98" s="32">
        <f t="shared" si="17"/>
        <v>496163.71100000001</v>
      </c>
      <c r="L98" s="60">
        <f>'2023'!M98</f>
        <v>67.188880970309484</v>
      </c>
      <c r="M98" s="60">
        <f>('2023'!L98+'2023'!M98)/2*1.04*2-L98</f>
        <v>67.387959136147416</v>
      </c>
      <c r="N98" s="60">
        <f>'2023'!O98</f>
        <v>37.131328000000003</v>
      </c>
      <c r="O98" s="60">
        <f t="shared" si="18"/>
        <v>38.616581120000006</v>
      </c>
      <c r="P98" s="33">
        <f t="shared" si="12"/>
        <v>3725066.324299993</v>
      </c>
      <c r="Q98" s="33">
        <f t="shared" si="13"/>
        <v>3727361.9999656528</v>
      </c>
      <c r="R98" s="33">
        <f t="shared" si="14"/>
        <v>3556099.5397567097</v>
      </c>
      <c r="S98" s="33">
        <f t="shared" si="15"/>
        <v>3585678.2714113682</v>
      </c>
      <c r="T98" s="33">
        <f t="shared" si="16"/>
        <v>14594206.135433724</v>
      </c>
      <c r="U98" s="52"/>
      <c r="V98" s="52"/>
      <c r="W98" s="52"/>
      <c r="X98" s="95">
        <f>L98/'2023'!M98*100</f>
        <v>100</v>
      </c>
      <c r="Y98" s="95">
        <f>N98/'2023'!O98*100</f>
        <v>100</v>
      </c>
      <c r="Z98" s="95">
        <f t="shared" si="10"/>
        <v>100.29629629629626</v>
      </c>
      <c r="AA98" s="95">
        <f t="shared" si="11"/>
        <v>104</v>
      </c>
    </row>
    <row r="99" spans="1:27" s="3" customFormat="1" ht="45.75" customHeight="1">
      <c r="A99" s="38" t="s">
        <v>121</v>
      </c>
      <c r="B99" s="48" t="s">
        <v>122</v>
      </c>
      <c r="C99" s="49" t="s">
        <v>116</v>
      </c>
      <c r="D99" s="38" t="s">
        <v>342</v>
      </c>
      <c r="E99" s="13" t="s">
        <v>270</v>
      </c>
      <c r="F99" s="13"/>
      <c r="G99" s="32">
        <v>3888.6109999999999</v>
      </c>
      <c r="H99" s="32">
        <v>3974.5540000000001</v>
      </c>
      <c r="I99" s="32">
        <v>3924.0070000000001</v>
      </c>
      <c r="J99" s="32">
        <v>3919.9180000000001</v>
      </c>
      <c r="K99" s="32">
        <f t="shared" si="17"/>
        <v>15707.09</v>
      </c>
      <c r="L99" s="60">
        <f>'2023'!M99</f>
        <v>122.70960000000002</v>
      </c>
      <c r="M99" s="60">
        <f>('2023'!L99+'2023'!M99)/2*1.04*2-L99</f>
        <v>123.07318400000003</v>
      </c>
      <c r="N99" s="60">
        <f>'2023'!O99</f>
        <v>40.041913600000001</v>
      </c>
      <c r="O99" s="60">
        <f t="shared" si="18"/>
        <v>41.643590144000001</v>
      </c>
      <c r="P99" s="33">
        <f t="shared" si="12"/>
        <v>321462.47467959049</v>
      </c>
      <c r="Q99" s="33">
        <f t="shared" si="13"/>
        <v>328567.18365186569</v>
      </c>
      <c r="R99" s="33">
        <f t="shared" si="14"/>
        <v>319530.29629810108</v>
      </c>
      <c r="S99" s="33">
        <f t="shared" si="15"/>
        <v>319197.33068882389</v>
      </c>
      <c r="T99" s="33">
        <f t="shared" si="16"/>
        <v>1288757.2853183812</v>
      </c>
      <c r="U99" s="52"/>
      <c r="V99" s="52"/>
      <c r="W99" s="52"/>
      <c r="X99" s="95">
        <f>L99/'2023'!M99*100</f>
        <v>100</v>
      </c>
      <c r="Y99" s="95">
        <f>N99/'2023'!O99*100</f>
        <v>100</v>
      </c>
      <c r="Z99" s="95">
        <f t="shared" si="10"/>
        <v>100.2962962962963</v>
      </c>
      <c r="AA99" s="95">
        <f t="shared" si="11"/>
        <v>104</v>
      </c>
    </row>
    <row r="100" spans="1:27" s="3" customFormat="1" ht="45.75" customHeight="1">
      <c r="A100" s="38" t="s">
        <v>121</v>
      </c>
      <c r="B100" s="48" t="s">
        <v>122</v>
      </c>
      <c r="C100" s="49" t="s">
        <v>116</v>
      </c>
      <c r="D100" s="38" t="s">
        <v>343</v>
      </c>
      <c r="E100" s="13" t="s">
        <v>270</v>
      </c>
      <c r="F100" s="13"/>
      <c r="G100" s="32">
        <v>3068.5539999999996</v>
      </c>
      <c r="H100" s="32">
        <v>3322.558</v>
      </c>
      <c r="I100" s="32">
        <v>3033.0540000000001</v>
      </c>
      <c r="J100" s="32">
        <v>3025.0509999999999</v>
      </c>
      <c r="K100" s="32">
        <f t="shared" si="17"/>
        <v>12449.216999999999</v>
      </c>
      <c r="L100" s="60">
        <f>'2023'!M100</f>
        <v>51.751473600000011</v>
      </c>
      <c r="M100" s="60">
        <f>('2023'!L100+'2023'!M100)/2*1.04*2-L100</f>
        <v>55.637172543999995</v>
      </c>
      <c r="N100" s="60">
        <f>'2023'!O100</f>
        <v>40.041913600000001</v>
      </c>
      <c r="O100" s="60">
        <f t="shared" si="18"/>
        <v>41.643590144000001</v>
      </c>
      <c r="P100" s="33">
        <f t="shared" si="12"/>
        <v>35931.417176240029</v>
      </c>
      <c r="Q100" s="33">
        <f t="shared" si="13"/>
        <v>38905.692254480033</v>
      </c>
      <c r="R100" s="33">
        <f t="shared" si="14"/>
        <v>42443.291072649583</v>
      </c>
      <c r="S100" s="33">
        <f t="shared" si="15"/>
        <v>42331.300432702381</v>
      </c>
      <c r="T100" s="33">
        <f t="shared" si="16"/>
        <v>159611.70093607204</v>
      </c>
      <c r="U100" s="52"/>
      <c r="V100" s="52"/>
      <c r="W100" s="52"/>
      <c r="X100" s="95">
        <f>L100/'2023'!M100*100</f>
        <v>100</v>
      </c>
      <c r="Y100" s="95">
        <f>N100/'2023'!O100*100</f>
        <v>100</v>
      </c>
      <c r="Z100" s="95">
        <f t="shared" si="10"/>
        <v>107.50838318930494</v>
      </c>
      <c r="AA100" s="95">
        <f t="shared" si="11"/>
        <v>104</v>
      </c>
    </row>
    <row r="101" spans="1:27" s="3" customFormat="1" ht="45.75" customHeight="1">
      <c r="A101" s="38" t="s">
        <v>123</v>
      </c>
      <c r="B101" s="48" t="s">
        <v>124</v>
      </c>
      <c r="C101" s="49" t="s">
        <v>116</v>
      </c>
      <c r="D101" s="38" t="s">
        <v>344</v>
      </c>
      <c r="E101" s="13" t="s">
        <v>270</v>
      </c>
      <c r="F101" s="13"/>
      <c r="G101" s="32">
        <v>4666.4879999999994</v>
      </c>
      <c r="H101" s="32">
        <v>4591.45</v>
      </c>
      <c r="I101" s="32">
        <v>4801.3530000000001</v>
      </c>
      <c r="J101" s="32">
        <v>4711.5280000000002</v>
      </c>
      <c r="K101" s="32">
        <f t="shared" si="17"/>
        <v>18770.818999999996</v>
      </c>
      <c r="L101" s="60">
        <f>'2023'!M101</f>
        <v>118.65960000000001</v>
      </c>
      <c r="M101" s="60">
        <f>('2023'!L101+'2023'!M101)/2*1.04*2-L101</f>
        <v>119.01118400000001</v>
      </c>
      <c r="N101" s="60">
        <f>'2023'!O101</f>
        <v>44.561920000000008</v>
      </c>
      <c r="O101" s="60">
        <f t="shared" si="18"/>
        <v>46.344396800000013</v>
      </c>
      <c r="P101" s="33">
        <f t="shared" si="12"/>
        <v>345775.93454783992</v>
      </c>
      <c r="Q101" s="33">
        <f t="shared" si="13"/>
        <v>340215.79283599998</v>
      </c>
      <c r="R101" s="33">
        <f t="shared" si="14"/>
        <v>348898.89672308159</v>
      </c>
      <c r="S101" s="33">
        <f t="shared" si="15"/>
        <v>342371.60256284161</v>
      </c>
      <c r="T101" s="33">
        <f t="shared" si="16"/>
        <v>1377262.2266697632</v>
      </c>
      <c r="U101" s="52"/>
      <c r="V101" s="52"/>
      <c r="W101" s="52"/>
      <c r="X101" s="95">
        <f>L101/'2023'!M101*100</f>
        <v>100</v>
      </c>
      <c r="Y101" s="95">
        <f>N101/'2023'!O101*100</f>
        <v>100</v>
      </c>
      <c r="Z101" s="95">
        <f t="shared" si="10"/>
        <v>100.2962962962963</v>
      </c>
      <c r="AA101" s="95">
        <f t="shared" si="11"/>
        <v>104</v>
      </c>
    </row>
    <row r="102" spans="1:27" s="3" customFormat="1" ht="45.75" customHeight="1">
      <c r="A102" s="38" t="s">
        <v>123</v>
      </c>
      <c r="B102" s="48" t="s">
        <v>124</v>
      </c>
      <c r="C102" s="49" t="s">
        <v>116</v>
      </c>
      <c r="D102" s="38" t="s">
        <v>345</v>
      </c>
      <c r="E102" s="13" t="s">
        <v>270</v>
      </c>
      <c r="F102" s="13"/>
      <c r="G102" s="32">
        <v>501.1</v>
      </c>
      <c r="H102" s="32">
        <v>547.52</v>
      </c>
      <c r="I102" s="32">
        <v>609.92100000000005</v>
      </c>
      <c r="J102" s="32">
        <v>616</v>
      </c>
      <c r="K102" s="32">
        <f t="shared" si="17"/>
        <v>2274.5410000000002</v>
      </c>
      <c r="L102" s="60">
        <f>'2023'!M102</f>
        <v>118.65960000000001</v>
      </c>
      <c r="M102" s="60">
        <f>('2023'!L102+'2023'!M102)/2*1.04*2-L102</f>
        <v>119.01118400000001</v>
      </c>
      <c r="N102" s="60">
        <f>'2023'!O102</f>
        <v>44.561920000000008</v>
      </c>
      <c r="O102" s="60">
        <f t="shared" si="18"/>
        <v>46.344396800000013</v>
      </c>
      <c r="P102" s="33">
        <f t="shared" si="12"/>
        <v>37130.347448</v>
      </c>
      <c r="Q102" s="33">
        <f t="shared" si="13"/>
        <v>40569.961753600001</v>
      </c>
      <c r="R102" s="33">
        <f t="shared" si="14"/>
        <v>44320.999515811207</v>
      </c>
      <c r="S102" s="33">
        <f t="shared" si="15"/>
        <v>44762.740915200004</v>
      </c>
      <c r="T102" s="33">
        <f t="shared" si="16"/>
        <v>166784.04963261122</v>
      </c>
      <c r="U102" s="52"/>
      <c r="V102" s="52"/>
      <c r="W102" s="52"/>
      <c r="X102" s="95">
        <f>L102/'2023'!M102*100</f>
        <v>100</v>
      </c>
      <c r="Y102" s="95">
        <f>N102/'2023'!O102*100</f>
        <v>100</v>
      </c>
      <c r="Z102" s="95">
        <f t="shared" si="10"/>
        <v>100.2962962962963</v>
      </c>
      <c r="AA102" s="95">
        <f t="shared" si="11"/>
        <v>104</v>
      </c>
    </row>
    <row r="103" spans="1:27" s="3" customFormat="1" ht="45.75" customHeight="1">
      <c r="A103" s="38" t="s">
        <v>123</v>
      </c>
      <c r="B103" s="48" t="s">
        <v>124</v>
      </c>
      <c r="C103" s="49" t="s">
        <v>116</v>
      </c>
      <c r="D103" s="38" t="s">
        <v>346</v>
      </c>
      <c r="E103" s="13" t="s">
        <v>270</v>
      </c>
      <c r="F103" s="13"/>
      <c r="G103" s="32">
        <v>1401.346</v>
      </c>
      <c r="H103" s="32">
        <v>1426.5129999999999</v>
      </c>
      <c r="I103" s="32">
        <v>1472.059</v>
      </c>
      <c r="J103" s="32">
        <v>1430.7149999999999</v>
      </c>
      <c r="K103" s="32">
        <f t="shared" si="17"/>
        <v>5730.6329999999998</v>
      </c>
      <c r="L103" s="60">
        <f>'2023'!M103</f>
        <v>83.000285200000008</v>
      </c>
      <c r="M103" s="60">
        <f>('2023'!L103+'2023'!M103)/2*1.04*2-L103</f>
        <v>85.196226608000018</v>
      </c>
      <c r="N103" s="60">
        <f>'2023'!O103</f>
        <v>31.521393280000002</v>
      </c>
      <c r="O103" s="60">
        <f t="shared" si="18"/>
        <v>32.782249011200001</v>
      </c>
      <c r="P103" s="33">
        <f t="shared" si="12"/>
        <v>72139.739276524328</v>
      </c>
      <c r="Q103" s="33">
        <f t="shared" si="13"/>
        <v>73435.308549474968</v>
      </c>
      <c r="R103" s="33">
        <f t="shared" si="14"/>
        <v>77156.46744716783</v>
      </c>
      <c r="S103" s="33">
        <f t="shared" si="15"/>
        <v>74989.463957405736</v>
      </c>
      <c r="T103" s="33">
        <f t="shared" si="16"/>
        <v>297720.97923057282</v>
      </c>
      <c r="U103" s="52"/>
      <c r="V103" s="52"/>
      <c r="W103" s="52"/>
      <c r="X103" s="95">
        <f>L103/'2023'!M103*100</f>
        <v>100</v>
      </c>
      <c r="Y103" s="95">
        <f>N103/'2023'!O103*100</f>
        <v>100</v>
      </c>
      <c r="Z103" s="95">
        <f t="shared" si="10"/>
        <v>102.64570344873948</v>
      </c>
      <c r="AA103" s="95">
        <f t="shared" si="11"/>
        <v>104</v>
      </c>
    </row>
    <row r="104" spans="1:27" s="3" customFormat="1" ht="45.75" customHeight="1">
      <c r="A104" s="38" t="s">
        <v>123</v>
      </c>
      <c r="B104" s="48" t="s">
        <v>124</v>
      </c>
      <c r="C104" s="49" t="s">
        <v>116</v>
      </c>
      <c r="D104" s="38" t="s">
        <v>347</v>
      </c>
      <c r="E104" s="13" t="s">
        <v>270</v>
      </c>
      <c r="F104" s="13"/>
      <c r="G104" s="32">
        <v>1530.4459999999999</v>
      </c>
      <c r="H104" s="32">
        <v>1448.1759999999999</v>
      </c>
      <c r="I104" s="32">
        <v>1568.8630000000001</v>
      </c>
      <c r="J104" s="32">
        <v>1565.489</v>
      </c>
      <c r="K104" s="32">
        <f t="shared" si="17"/>
        <v>6112.9740000000002</v>
      </c>
      <c r="L104" s="60">
        <f>'2023'!M104</f>
        <v>101.32588506666666</v>
      </c>
      <c r="M104" s="60">
        <f>('2023'!L104+'2023'!M104)/2*1.04*2-L104</f>
        <v>102.98524713599996</v>
      </c>
      <c r="N104" s="60">
        <f>'2023'!O104</f>
        <v>84.710911999999993</v>
      </c>
      <c r="O104" s="60">
        <f t="shared" si="18"/>
        <v>88.099348479999989</v>
      </c>
      <c r="P104" s="33">
        <f t="shared" si="12"/>
        <v>25428.319069987727</v>
      </c>
      <c r="Q104" s="33">
        <f t="shared" si="13"/>
        <v>24061.405235793063</v>
      </c>
      <c r="R104" s="33">
        <f t="shared" si="14"/>
        <v>23353.935623148078</v>
      </c>
      <c r="S104" s="33">
        <f t="shared" si="15"/>
        <v>23303.71060108273</v>
      </c>
      <c r="T104" s="33">
        <f t="shared" si="16"/>
        <v>96147.370530011598</v>
      </c>
      <c r="U104" s="52"/>
      <c r="V104" s="52"/>
      <c r="W104" s="52"/>
      <c r="X104" s="95">
        <f>L104/'2023'!M104*100</f>
        <v>100</v>
      </c>
      <c r="Y104" s="95">
        <f>N104/'2023'!O104*100</f>
        <v>100</v>
      </c>
      <c r="Z104" s="95">
        <f t="shared" si="10"/>
        <v>101.63764872938592</v>
      </c>
      <c r="AA104" s="95">
        <f t="shared" si="11"/>
        <v>104</v>
      </c>
    </row>
    <row r="105" spans="1:27" s="3" customFormat="1" ht="45.75" customHeight="1">
      <c r="A105" s="38" t="s">
        <v>123</v>
      </c>
      <c r="B105" s="48" t="s">
        <v>124</v>
      </c>
      <c r="C105" s="49" t="s">
        <v>116</v>
      </c>
      <c r="D105" s="38" t="s">
        <v>348</v>
      </c>
      <c r="E105" s="13" t="s">
        <v>270</v>
      </c>
      <c r="F105" s="13" t="s">
        <v>327</v>
      </c>
      <c r="G105" s="32">
        <v>4024</v>
      </c>
      <c r="H105" s="32">
        <v>4024</v>
      </c>
      <c r="I105" s="32">
        <v>4024</v>
      </c>
      <c r="J105" s="32">
        <v>4024</v>
      </c>
      <c r="K105" s="32">
        <f t="shared" si="17"/>
        <v>16096</v>
      </c>
      <c r="L105" s="60">
        <f>'2023'!M105</f>
        <v>101.32588506666666</v>
      </c>
      <c r="M105" s="60">
        <f>('2023'!L105+'2023'!M105)/2*1.04*2-L105</f>
        <v>102.98524713599996</v>
      </c>
      <c r="N105" s="60">
        <f>'2023'!O105</f>
        <v>84.710911999999993</v>
      </c>
      <c r="O105" s="60">
        <f t="shared" si="18"/>
        <v>88.099348479999989</v>
      </c>
      <c r="P105" s="33">
        <f t="shared" si="12"/>
        <v>66858.651620266653</v>
      </c>
      <c r="Q105" s="33">
        <f t="shared" si="13"/>
        <v>66858.651620266653</v>
      </c>
      <c r="R105" s="33">
        <f t="shared" si="14"/>
        <v>59900.856191743864</v>
      </c>
      <c r="S105" s="33">
        <f t="shared" si="15"/>
        <v>59900.856191743864</v>
      </c>
      <c r="T105" s="33">
        <f t="shared" si="16"/>
        <v>253519.01562402103</v>
      </c>
      <c r="U105" s="52"/>
      <c r="V105" s="52"/>
      <c r="W105" s="52"/>
      <c r="X105" s="95">
        <f>L105/'2023'!M105*100</f>
        <v>100</v>
      </c>
      <c r="Y105" s="95">
        <f>N105/'2023'!O105*100</f>
        <v>100</v>
      </c>
      <c r="Z105" s="95">
        <f t="shared" si="10"/>
        <v>101.63764872938592</v>
      </c>
      <c r="AA105" s="95">
        <f t="shared" si="11"/>
        <v>104</v>
      </c>
    </row>
    <row r="106" spans="1:27" s="3" customFormat="1" ht="45.75" customHeight="1">
      <c r="A106" s="38" t="s">
        <v>123</v>
      </c>
      <c r="B106" s="48" t="s">
        <v>124</v>
      </c>
      <c r="C106" s="49" t="s">
        <v>116</v>
      </c>
      <c r="D106" s="38" t="s">
        <v>349</v>
      </c>
      <c r="E106" s="13" t="s">
        <v>270</v>
      </c>
      <c r="F106" s="13"/>
      <c r="G106" s="32">
        <v>1019.28</v>
      </c>
      <c r="H106" s="32">
        <v>1060.048</v>
      </c>
      <c r="I106" s="32">
        <v>1296.2360000000001</v>
      </c>
      <c r="J106" s="32">
        <v>906.67</v>
      </c>
      <c r="K106" s="32">
        <f t="shared" si="17"/>
        <v>4282.2340000000004</v>
      </c>
      <c r="L106" s="60">
        <f>'2023'!M106</f>
        <v>101.32588506666666</v>
      </c>
      <c r="M106" s="60">
        <f>('2023'!L106+'2023'!M106)/2*1.04*2-L106</f>
        <v>102.98524713599996</v>
      </c>
      <c r="N106" s="60">
        <f>'2023'!O106</f>
        <v>84.710911999999993</v>
      </c>
      <c r="O106" s="60">
        <f t="shared" si="18"/>
        <v>88.099348479999989</v>
      </c>
      <c r="P106" s="33">
        <f t="shared" si="12"/>
        <v>16935.309747391999</v>
      </c>
      <c r="Q106" s="33">
        <f t="shared" si="13"/>
        <v>17612.668969373863</v>
      </c>
      <c r="R106" s="33">
        <f t="shared" si="14"/>
        <v>19295.637730258775</v>
      </c>
      <c r="S106" s="33">
        <f t="shared" si="15"/>
        <v>13496.597734435489</v>
      </c>
      <c r="T106" s="33">
        <f t="shared" si="16"/>
        <v>67340.214181460135</v>
      </c>
      <c r="U106" s="52"/>
      <c r="V106" s="52"/>
      <c r="W106" s="52"/>
      <c r="X106" s="95">
        <f>L106/'2023'!M106*100</f>
        <v>100</v>
      </c>
      <c r="Y106" s="95">
        <f>N106/'2023'!O106*100</f>
        <v>100</v>
      </c>
      <c r="Z106" s="95">
        <f t="shared" si="10"/>
        <v>101.63764872938592</v>
      </c>
      <c r="AA106" s="95">
        <f t="shared" si="11"/>
        <v>104</v>
      </c>
    </row>
    <row r="107" spans="1:27" s="3" customFormat="1" ht="10.5" customHeight="1">
      <c r="A107" s="38"/>
      <c r="B107" s="48"/>
      <c r="C107" s="49"/>
      <c r="D107" s="38"/>
      <c r="E107" s="13"/>
      <c r="F107" s="13"/>
      <c r="G107" s="32"/>
      <c r="H107" s="32"/>
      <c r="I107" s="32"/>
      <c r="J107" s="32"/>
      <c r="K107" s="32"/>
      <c r="L107" s="60"/>
      <c r="M107" s="60"/>
      <c r="N107" s="60"/>
      <c r="O107" s="60"/>
      <c r="P107" s="33"/>
      <c r="Q107" s="33"/>
      <c r="R107" s="33"/>
      <c r="S107" s="33"/>
      <c r="T107" s="33"/>
      <c r="U107" s="52"/>
      <c r="V107" s="52"/>
      <c r="W107" s="52"/>
      <c r="X107" s="95" t="e">
        <f>L107/'2023'!M107*100</f>
        <v>#DIV/0!</v>
      </c>
      <c r="Y107" s="95" t="e">
        <f>N107/'2023'!O107*100</f>
        <v>#DIV/0!</v>
      </c>
      <c r="Z107" s="95" t="e">
        <f t="shared" si="10"/>
        <v>#DIV/0!</v>
      </c>
      <c r="AA107" s="95" t="e">
        <f t="shared" si="11"/>
        <v>#DIV/0!</v>
      </c>
    </row>
    <row r="108" spans="1:27" s="3" customFormat="1" ht="109.9" customHeight="1">
      <c r="A108" s="38" t="s">
        <v>127</v>
      </c>
      <c r="B108" s="48" t="s">
        <v>128</v>
      </c>
      <c r="C108" s="49" t="s">
        <v>125</v>
      </c>
      <c r="D108" s="38" t="s">
        <v>126</v>
      </c>
      <c r="E108" s="13" t="s">
        <v>270</v>
      </c>
      <c r="F108" s="13"/>
      <c r="G108" s="32">
        <v>635.91399999999999</v>
      </c>
      <c r="H108" s="32">
        <v>593.803</v>
      </c>
      <c r="I108" s="32">
        <v>686.99300000000005</v>
      </c>
      <c r="J108" s="32">
        <v>633.85</v>
      </c>
      <c r="K108" s="32">
        <f t="shared" si="17"/>
        <v>2550.56</v>
      </c>
      <c r="L108" s="60">
        <f>'2023'!M108</f>
        <v>315.43999999999994</v>
      </c>
      <c r="M108" s="60">
        <v>334.56</v>
      </c>
      <c r="N108" s="60">
        <f>'2023'!O108</f>
        <v>92.788800000000009</v>
      </c>
      <c r="O108" s="60">
        <f>N108*1.04</f>
        <v>96.500352000000007</v>
      </c>
      <c r="P108" s="33">
        <f t="shared" si="12"/>
        <v>141587.01519679994</v>
      </c>
      <c r="Q108" s="33">
        <f t="shared" si="13"/>
        <v>132210.95051359996</v>
      </c>
      <c r="R108" s="33">
        <f t="shared" si="14"/>
        <v>163545.311758464</v>
      </c>
      <c r="S108" s="33">
        <f t="shared" si="15"/>
        <v>150894.1078848</v>
      </c>
      <c r="T108" s="33">
        <f t="shared" si="16"/>
        <v>588237.38535366394</v>
      </c>
      <c r="U108" s="52"/>
      <c r="V108" s="52"/>
      <c r="W108" s="52"/>
      <c r="X108" s="95">
        <f>L108/'2023'!M108*100</f>
        <v>100</v>
      </c>
      <c r="Y108" s="95">
        <f>N108/'2023'!O108*100</f>
        <v>100</v>
      </c>
      <c r="Z108" s="95">
        <f t="shared" si="10"/>
        <v>106.06137458787728</v>
      </c>
      <c r="AA108" s="95">
        <f t="shared" si="11"/>
        <v>104</v>
      </c>
    </row>
    <row r="109" spans="1:27" s="3" customFormat="1" ht="57" customHeight="1">
      <c r="A109" s="38" t="s">
        <v>130</v>
      </c>
      <c r="B109" s="48" t="s">
        <v>131</v>
      </c>
      <c r="C109" s="49" t="s">
        <v>125</v>
      </c>
      <c r="D109" s="38" t="s">
        <v>129</v>
      </c>
      <c r="E109" s="13" t="s">
        <v>270</v>
      </c>
      <c r="F109" s="13" t="s">
        <v>389</v>
      </c>
      <c r="G109" s="32">
        <v>9807</v>
      </c>
      <c r="H109" s="32">
        <v>9807</v>
      </c>
      <c r="I109" s="32">
        <v>9807</v>
      </c>
      <c r="J109" s="32">
        <v>9807</v>
      </c>
      <c r="K109" s="32">
        <f t="shared" si="17"/>
        <v>39228</v>
      </c>
      <c r="L109" s="60">
        <f>'2023'!M109</f>
        <v>79.574400000000026</v>
      </c>
      <c r="M109" s="60">
        <f>('2023'!L109+'2023'!M109)/2*1.04*2-L109</f>
        <v>79.810176000000013</v>
      </c>
      <c r="N109" s="60">
        <f>'2023'!O109</f>
        <v>74.739999999999995</v>
      </c>
      <c r="O109" s="60">
        <f t="shared" si="18"/>
        <v>77.729599999999991</v>
      </c>
      <c r="P109" s="33">
        <f t="shared" si="12"/>
        <v>47410.960800000299</v>
      </c>
      <c r="Q109" s="33">
        <f t="shared" si="13"/>
        <v>47410.960800000299</v>
      </c>
      <c r="R109" s="33">
        <f t="shared" si="14"/>
        <v>20404.208832000215</v>
      </c>
      <c r="S109" s="33">
        <f t="shared" si="15"/>
        <v>20404.208832000215</v>
      </c>
      <c r="T109" s="33">
        <f t="shared" si="16"/>
        <v>135630.33926400103</v>
      </c>
      <c r="U109" s="52"/>
      <c r="V109" s="52"/>
      <c r="W109" s="52"/>
      <c r="X109" s="95">
        <f>L109/'2023'!M109*100</f>
        <v>100</v>
      </c>
      <c r="Y109" s="95">
        <f>N109/'2023'!O109*100</f>
        <v>100</v>
      </c>
      <c r="Z109" s="95">
        <f t="shared" si="10"/>
        <v>100.29629629629628</v>
      </c>
      <c r="AA109" s="95">
        <f t="shared" si="11"/>
        <v>104</v>
      </c>
    </row>
    <row r="110" spans="1:27" s="3" customFormat="1" ht="57" customHeight="1">
      <c r="A110" s="38" t="s">
        <v>133</v>
      </c>
      <c r="B110" s="48" t="s">
        <v>134</v>
      </c>
      <c r="C110" s="49" t="s">
        <v>125</v>
      </c>
      <c r="D110" s="38" t="s">
        <v>132</v>
      </c>
      <c r="E110" s="13" t="s">
        <v>270</v>
      </c>
      <c r="F110" s="13"/>
      <c r="G110" s="32">
        <v>7320.2000000000007</v>
      </c>
      <c r="H110" s="32">
        <v>7409.7</v>
      </c>
      <c r="I110" s="32">
        <v>7453.4</v>
      </c>
      <c r="J110" s="32">
        <v>8338.2000000000007</v>
      </c>
      <c r="K110" s="32">
        <f t="shared" si="17"/>
        <v>30521.500000000004</v>
      </c>
      <c r="L110" s="60">
        <f>'2023'!M110</f>
        <v>149.15039999999996</v>
      </c>
      <c r="M110" s="60">
        <f>('2023'!L110+'2023'!M110)/2*1.04*2-L110</f>
        <v>154.24921600000002</v>
      </c>
      <c r="N110" s="60">
        <f>'2023'!O110</f>
        <v>53.008800000000001</v>
      </c>
      <c r="O110" s="60">
        <f t="shared" si="18"/>
        <v>55.129152000000005</v>
      </c>
      <c r="P110" s="33">
        <f t="shared" si="12"/>
        <v>703775.74031999975</v>
      </c>
      <c r="Q110" s="33">
        <f t="shared" si="13"/>
        <v>712380.41351999959</v>
      </c>
      <c r="R110" s="33">
        <f t="shared" si="14"/>
        <v>738781.48501760012</v>
      </c>
      <c r="S110" s="33">
        <f t="shared" si="15"/>
        <v>826482.91764480015</v>
      </c>
      <c r="T110" s="33">
        <f t="shared" si="16"/>
        <v>2981420.5565023995</v>
      </c>
      <c r="U110" s="52"/>
      <c r="V110" s="52"/>
      <c r="W110" s="52"/>
      <c r="X110" s="95">
        <f>L110/'2023'!M110*100</f>
        <v>100</v>
      </c>
      <c r="Y110" s="95">
        <f>N110/'2023'!O110*100</f>
        <v>100</v>
      </c>
      <c r="Z110" s="95">
        <f t="shared" si="10"/>
        <v>103.41857346678256</v>
      </c>
      <c r="AA110" s="95">
        <f t="shared" si="11"/>
        <v>104</v>
      </c>
    </row>
    <row r="111" spans="1:27" s="3" customFormat="1" ht="57" customHeight="1">
      <c r="A111" s="38" t="s">
        <v>133</v>
      </c>
      <c r="B111" s="48" t="s">
        <v>134</v>
      </c>
      <c r="C111" s="49" t="s">
        <v>125</v>
      </c>
      <c r="D111" s="38" t="s">
        <v>135</v>
      </c>
      <c r="E111" s="13" t="s">
        <v>270</v>
      </c>
      <c r="F111" s="13"/>
      <c r="G111" s="32">
        <v>765.9</v>
      </c>
      <c r="H111" s="32">
        <v>688.5</v>
      </c>
      <c r="I111" s="32">
        <v>813.8</v>
      </c>
      <c r="J111" s="32">
        <v>805.3</v>
      </c>
      <c r="K111" s="32">
        <f t="shared" si="17"/>
        <v>3073.5</v>
      </c>
      <c r="L111" s="60">
        <f>'2023'!M111</f>
        <v>468.87120000000004</v>
      </c>
      <c r="M111" s="60">
        <f>('2023'!L111+'2023'!M111)/2*1.04*2-L111</f>
        <v>470.260448</v>
      </c>
      <c r="N111" s="60">
        <f>'2023'!O111</f>
        <v>110.56240000000001</v>
      </c>
      <c r="O111" s="60">
        <f t="shared" si="18"/>
        <v>114.98489600000002</v>
      </c>
      <c r="P111" s="33">
        <f t="shared" si="12"/>
        <v>274428.70991999999</v>
      </c>
      <c r="Q111" s="33">
        <f t="shared" si="13"/>
        <v>246695.60880000002</v>
      </c>
      <c r="R111" s="33">
        <f t="shared" si="14"/>
        <v>289123.24421759992</v>
      </c>
      <c r="S111" s="33">
        <f t="shared" si="15"/>
        <v>286103.40202559996</v>
      </c>
      <c r="T111" s="33">
        <f t="shared" si="16"/>
        <v>1096350.9649631998</v>
      </c>
      <c r="U111" s="52"/>
      <c r="V111" s="52"/>
      <c r="W111" s="52"/>
      <c r="X111" s="95">
        <f>L111/'2023'!M111*100</f>
        <v>100</v>
      </c>
      <c r="Y111" s="95">
        <f>N111/'2023'!O111*100</f>
        <v>100</v>
      </c>
      <c r="Z111" s="95">
        <f t="shared" si="10"/>
        <v>100.29629629629628</v>
      </c>
      <c r="AA111" s="95">
        <f t="shared" si="11"/>
        <v>104</v>
      </c>
    </row>
    <row r="112" spans="1:27" s="3" customFormat="1" ht="57" customHeight="1">
      <c r="A112" s="38" t="s">
        <v>137</v>
      </c>
      <c r="B112" s="48" t="s">
        <v>138</v>
      </c>
      <c r="C112" s="49" t="s">
        <v>125</v>
      </c>
      <c r="D112" s="38" t="s">
        <v>136</v>
      </c>
      <c r="E112" s="13" t="s">
        <v>270</v>
      </c>
      <c r="F112" s="13"/>
      <c r="G112" s="32">
        <v>8337.027</v>
      </c>
      <c r="H112" s="32">
        <v>8290.5960000000014</v>
      </c>
      <c r="I112" s="32">
        <v>8489.5529999999999</v>
      </c>
      <c r="J112" s="32">
        <v>8163.7440000000006</v>
      </c>
      <c r="K112" s="32">
        <f t="shared" si="17"/>
        <v>33280.92</v>
      </c>
      <c r="L112" s="60">
        <f>'2023'!M112</f>
        <v>149.32080000000002</v>
      </c>
      <c r="M112" s="60">
        <f>('2023'!L112+'2023'!M112)/2*1.04*2-L112</f>
        <v>149.76323200000002</v>
      </c>
      <c r="N112" s="60">
        <f>'2023'!O112</f>
        <v>110.56240000000001</v>
      </c>
      <c r="O112" s="60">
        <f t="shared" si="18"/>
        <v>114.98489600000002</v>
      </c>
      <c r="P112" s="33">
        <f t="shared" si="12"/>
        <v>323129.82727680006</v>
      </c>
      <c r="Q112" s="33">
        <f t="shared" si="13"/>
        <v>321330.23600640014</v>
      </c>
      <c r="R112" s="33">
        <f t="shared" si="14"/>
        <v>295252.52672380797</v>
      </c>
      <c r="S112" s="33">
        <f t="shared" si="15"/>
        <v>283921.43184998399</v>
      </c>
      <c r="T112" s="33">
        <f t="shared" si="16"/>
        <v>1223634.021856992</v>
      </c>
      <c r="U112" s="52"/>
      <c r="V112" s="52"/>
      <c r="W112" s="52"/>
      <c r="X112" s="95">
        <f>L112/'2023'!M112*100</f>
        <v>100</v>
      </c>
      <c r="Y112" s="95">
        <f>N112/'2023'!O112*100</f>
        <v>100</v>
      </c>
      <c r="Z112" s="95">
        <f t="shared" si="10"/>
        <v>100.29629629629628</v>
      </c>
      <c r="AA112" s="95">
        <f t="shared" si="11"/>
        <v>104</v>
      </c>
    </row>
    <row r="113" spans="1:27" s="3" customFormat="1" ht="57" customHeight="1">
      <c r="A113" s="38" t="s">
        <v>137</v>
      </c>
      <c r="B113" s="48" t="s">
        <v>138</v>
      </c>
      <c r="C113" s="49" t="s">
        <v>125</v>
      </c>
      <c r="D113" s="38" t="s">
        <v>139</v>
      </c>
      <c r="E113" s="13" t="s">
        <v>270</v>
      </c>
      <c r="F113" s="13"/>
      <c r="G113" s="32">
        <v>19487.536</v>
      </c>
      <c r="H113" s="32">
        <v>18795.073999999997</v>
      </c>
      <c r="I113" s="32">
        <v>18649.353000000003</v>
      </c>
      <c r="J113" s="32">
        <v>19482.612000000001</v>
      </c>
      <c r="K113" s="32">
        <f t="shared" si="17"/>
        <v>76414.575000000012</v>
      </c>
      <c r="L113" s="60">
        <f>'2023'!M113</f>
        <v>106.91799999999999</v>
      </c>
      <c r="M113" s="60">
        <f>('2023'!L113+'2023'!M113)/2*1.04*2-L113</f>
        <v>109.88871999999999</v>
      </c>
      <c r="N113" s="60">
        <f>'2023'!O113</f>
        <v>74.744800000000012</v>
      </c>
      <c r="O113" s="60">
        <f t="shared" si="18"/>
        <v>77.734592000000021</v>
      </c>
      <c r="P113" s="33">
        <f t="shared" si="12"/>
        <v>626976.39323519962</v>
      </c>
      <c r="Q113" s="33">
        <f t="shared" si="13"/>
        <v>604697.67481679947</v>
      </c>
      <c r="R113" s="33">
        <f t="shared" si="14"/>
        <v>599653.68347918359</v>
      </c>
      <c r="S113" s="33">
        <f t="shared" si="15"/>
        <v>626446.40002233547</v>
      </c>
      <c r="T113" s="33">
        <f t="shared" si="16"/>
        <v>2457774.1515535181</v>
      </c>
      <c r="U113" s="52"/>
      <c r="V113" s="52"/>
      <c r="W113" s="52"/>
      <c r="X113" s="95">
        <f>L113/'2023'!M113*100</f>
        <v>100</v>
      </c>
      <c r="Y113" s="95">
        <f>N113/'2023'!O113*100</f>
        <v>100</v>
      </c>
      <c r="Z113" s="95">
        <f t="shared" si="10"/>
        <v>102.77850315194823</v>
      </c>
      <c r="AA113" s="95">
        <f t="shared" si="11"/>
        <v>104</v>
      </c>
    </row>
    <row r="114" spans="1:27" s="3" customFormat="1" ht="52.5" customHeight="1">
      <c r="A114" s="38">
        <v>2919007479</v>
      </c>
      <c r="B114" s="49" t="s">
        <v>264</v>
      </c>
      <c r="C114" s="49" t="s">
        <v>125</v>
      </c>
      <c r="D114" s="38" t="s">
        <v>262</v>
      </c>
      <c r="E114" s="13" t="s">
        <v>270</v>
      </c>
      <c r="F114" s="13"/>
      <c r="G114" s="36">
        <v>6764</v>
      </c>
      <c r="H114" s="36">
        <v>6764</v>
      </c>
      <c r="I114" s="36">
        <v>6764</v>
      </c>
      <c r="J114" s="36">
        <v>6764</v>
      </c>
      <c r="K114" s="32">
        <f t="shared" si="17"/>
        <v>27056</v>
      </c>
      <c r="L114" s="60">
        <f>'2023'!M114</f>
        <v>67.814000000000007</v>
      </c>
      <c r="M114" s="60">
        <v>72.91</v>
      </c>
      <c r="N114" s="60">
        <f>'2023'!O114</f>
        <v>67.72</v>
      </c>
      <c r="O114" s="60">
        <f t="shared" si="18"/>
        <v>70.428799999999995</v>
      </c>
      <c r="P114" s="33">
        <f t="shared" si="12"/>
        <v>635.81600000005619</v>
      </c>
      <c r="Q114" s="33">
        <f t="shared" si="13"/>
        <v>635.81600000005619</v>
      </c>
      <c r="R114" s="33">
        <f t="shared" si="14"/>
        <v>16782.836800000008</v>
      </c>
      <c r="S114" s="33">
        <f t="shared" si="15"/>
        <v>16782.836800000008</v>
      </c>
      <c r="T114" s="33">
        <f t="shared" si="16"/>
        <v>34837.305600000123</v>
      </c>
      <c r="U114" s="52"/>
      <c r="V114" s="52"/>
      <c r="W114" s="52"/>
      <c r="X114" s="95">
        <f>L114/'2023'!M114*100</f>
        <v>100</v>
      </c>
      <c r="Y114" s="95">
        <f>N114/'2023'!O114*100</f>
        <v>100</v>
      </c>
      <c r="Z114" s="95">
        <f t="shared" ref="Z114:Z177" si="20">M114/L114*100</f>
        <v>107.51467248650719</v>
      </c>
      <c r="AA114" s="95">
        <f t="shared" ref="AA114:AA177" si="21">O114/N114*100</f>
        <v>104</v>
      </c>
    </row>
    <row r="115" spans="1:27" s="3" customFormat="1" ht="10.5" customHeight="1">
      <c r="A115" s="38"/>
      <c r="B115" s="48"/>
      <c r="C115" s="49"/>
      <c r="D115" s="38"/>
      <c r="E115" s="13"/>
      <c r="F115" s="13"/>
      <c r="G115" s="32"/>
      <c r="H115" s="32"/>
      <c r="I115" s="32"/>
      <c r="J115" s="32"/>
      <c r="K115" s="32"/>
      <c r="L115" s="60"/>
      <c r="M115" s="60"/>
      <c r="N115" s="60"/>
      <c r="O115" s="60"/>
      <c r="P115" s="33"/>
      <c r="Q115" s="33"/>
      <c r="R115" s="33"/>
      <c r="S115" s="33"/>
      <c r="T115" s="33"/>
      <c r="U115" s="52"/>
      <c r="V115" s="52"/>
      <c r="W115" s="52"/>
      <c r="X115" s="95" t="e">
        <f>L115/'2023'!M115*100</f>
        <v>#DIV/0!</v>
      </c>
      <c r="Y115" s="95" t="e">
        <f>N115/'2023'!O115*100</f>
        <v>#DIV/0!</v>
      </c>
      <c r="Z115" s="95" t="e">
        <f t="shared" si="20"/>
        <v>#DIV/0!</v>
      </c>
      <c r="AA115" s="95" t="e">
        <f t="shared" si="21"/>
        <v>#DIV/0!</v>
      </c>
    </row>
    <row r="116" spans="1:27" s="3" customFormat="1" ht="51.75" customHeight="1">
      <c r="A116" s="38" t="s">
        <v>142</v>
      </c>
      <c r="B116" s="48" t="s">
        <v>143</v>
      </c>
      <c r="C116" s="49" t="s">
        <v>140</v>
      </c>
      <c r="D116" s="38" t="s">
        <v>141</v>
      </c>
      <c r="E116" s="13" t="s">
        <v>270</v>
      </c>
      <c r="F116" s="13" t="s">
        <v>293</v>
      </c>
      <c r="G116" s="32">
        <v>16693.326000000001</v>
      </c>
      <c r="H116" s="32">
        <v>22685.004000000001</v>
      </c>
      <c r="I116" s="32">
        <v>16678.5</v>
      </c>
      <c r="J116" s="32">
        <v>16678.5</v>
      </c>
      <c r="K116" s="32">
        <f t="shared" si="17"/>
        <v>72735.33</v>
      </c>
      <c r="L116" s="60">
        <f>'2023'!M116</f>
        <v>107.78767839999999</v>
      </c>
      <c r="M116" s="60">
        <f>('2023'!L116+'2023'!M116)/2*1.04*2-L116</f>
        <v>109.82154553600002</v>
      </c>
      <c r="N116" s="60">
        <f>'2023'!O116</f>
        <v>38.494144000000006</v>
      </c>
      <c r="O116" s="60">
        <f t="shared" si="18"/>
        <v>40.033909760000007</v>
      </c>
      <c r="P116" s="33">
        <f t="shared" si="12"/>
        <v>1156739.5594314141</v>
      </c>
      <c r="Q116" s="33">
        <f t="shared" si="13"/>
        <v>1571924.1050381374</v>
      </c>
      <c r="R116" s="33">
        <f t="shared" si="14"/>
        <v>1163953.083290016</v>
      </c>
      <c r="S116" s="33">
        <f t="shared" si="15"/>
        <v>1163953.083290016</v>
      </c>
      <c r="T116" s="33">
        <f t="shared" si="16"/>
        <v>5056569.8310495839</v>
      </c>
      <c r="U116" s="52"/>
      <c r="V116" s="52"/>
      <c r="W116" s="52"/>
      <c r="X116" s="95">
        <f>L116/'2023'!M116*100</f>
        <v>100</v>
      </c>
      <c r="Y116" s="95">
        <f>N116/'2023'!O116*100</f>
        <v>100</v>
      </c>
      <c r="Z116" s="95">
        <f t="shared" si="20"/>
        <v>101.88691988378518</v>
      </c>
      <c r="AA116" s="95">
        <f t="shared" si="21"/>
        <v>104</v>
      </c>
    </row>
    <row r="117" spans="1:27" s="3" customFormat="1" ht="51.75" customHeight="1">
      <c r="A117" s="38" t="s">
        <v>55</v>
      </c>
      <c r="B117" s="48" t="s">
        <v>56</v>
      </c>
      <c r="C117" s="49" t="s">
        <v>140</v>
      </c>
      <c r="D117" s="38" t="s">
        <v>141</v>
      </c>
      <c r="E117" s="13" t="s">
        <v>270</v>
      </c>
      <c r="F117" s="13"/>
      <c r="G117" s="32">
        <v>2581.5250000000001</v>
      </c>
      <c r="H117" s="32">
        <v>2520.5920000000001</v>
      </c>
      <c r="I117" s="32">
        <v>2459.9520000000002</v>
      </c>
      <c r="J117" s="32">
        <v>2640.4279999999999</v>
      </c>
      <c r="K117" s="32">
        <f t="shared" si="17"/>
        <v>10202.496999999999</v>
      </c>
      <c r="L117" s="60">
        <f>'2023'!M117</f>
        <v>50.274000000000001</v>
      </c>
      <c r="M117" s="60">
        <f>('2023'!L117+'2023'!M117)/2*1.04*2-L117</f>
        <v>50.422960000000003</v>
      </c>
      <c r="N117" s="60">
        <f>'2023'!O117</f>
        <v>32.285760000000003</v>
      </c>
      <c r="O117" s="60">
        <f t="shared" si="18"/>
        <v>33.577190400000006</v>
      </c>
      <c r="P117" s="33">
        <f t="shared" si="12"/>
        <v>46437.091265999996</v>
      </c>
      <c r="Q117" s="33">
        <f t="shared" si="13"/>
        <v>45341.013838079998</v>
      </c>
      <c r="R117" s="33">
        <f t="shared" si="14"/>
        <v>41439.784619059195</v>
      </c>
      <c r="S117" s="33">
        <f t="shared" si="15"/>
        <v>44480.041733388789</v>
      </c>
      <c r="T117" s="33">
        <f t="shared" si="16"/>
        <v>177697.93145652796</v>
      </c>
      <c r="U117" s="52"/>
      <c r="V117" s="52"/>
      <c r="W117" s="52"/>
      <c r="X117" s="95">
        <f>L117/'2023'!M117*100</f>
        <v>100</v>
      </c>
      <c r="Y117" s="95">
        <f>N117/'2023'!O117*100</f>
        <v>100</v>
      </c>
      <c r="Z117" s="95">
        <f t="shared" si="20"/>
        <v>100.2962962962963</v>
      </c>
      <c r="AA117" s="95">
        <f t="shared" si="21"/>
        <v>104</v>
      </c>
    </row>
    <row r="118" spans="1:27" s="3" customFormat="1" ht="51.75" customHeight="1">
      <c r="A118" s="38" t="s">
        <v>142</v>
      </c>
      <c r="B118" s="48" t="s">
        <v>143</v>
      </c>
      <c r="C118" s="49" t="s">
        <v>140</v>
      </c>
      <c r="D118" s="38" t="s">
        <v>144</v>
      </c>
      <c r="E118" s="13" t="s">
        <v>270</v>
      </c>
      <c r="F118" s="13"/>
      <c r="G118" s="32">
        <v>8290.14</v>
      </c>
      <c r="H118" s="32">
        <v>7183.5830000000005</v>
      </c>
      <c r="I118" s="32">
        <v>8950</v>
      </c>
      <c r="J118" s="32">
        <v>8950</v>
      </c>
      <c r="K118" s="32">
        <f t="shared" si="17"/>
        <v>33373.722999999998</v>
      </c>
      <c r="L118" s="60">
        <f>'2023'!M118</f>
        <v>82.874856800000003</v>
      </c>
      <c r="M118" s="60">
        <f>('2023'!L118+'2023'!M118)/2*1.04*2-L118</f>
        <v>85.445271071999969</v>
      </c>
      <c r="N118" s="60">
        <f>'2023'!O118</f>
        <v>34.524672000000002</v>
      </c>
      <c r="O118" s="60">
        <f t="shared" si="18"/>
        <v>35.905658880000004</v>
      </c>
      <c r="P118" s="33">
        <f t="shared" si="12"/>
        <v>400829.801017872</v>
      </c>
      <c r="Q118" s="33">
        <f t="shared" si="13"/>
        <v>347327.56557613844</v>
      </c>
      <c r="R118" s="33">
        <f t="shared" si="14"/>
        <v>443379.52911839966</v>
      </c>
      <c r="S118" s="33">
        <f t="shared" si="15"/>
        <v>443379.52911839966</v>
      </c>
      <c r="T118" s="33">
        <f t="shared" si="16"/>
        <v>1634916.4248308097</v>
      </c>
      <c r="U118" s="52"/>
      <c r="V118" s="52"/>
      <c r="W118" s="52"/>
      <c r="X118" s="95">
        <f>L118/'2023'!M118*100</f>
        <v>100</v>
      </c>
      <c r="Y118" s="95">
        <f>N118/'2023'!O118*100</f>
        <v>100</v>
      </c>
      <c r="Z118" s="95">
        <f t="shared" si="20"/>
        <v>103.10156104185265</v>
      </c>
      <c r="AA118" s="95">
        <f t="shared" si="21"/>
        <v>104</v>
      </c>
    </row>
    <row r="119" spans="1:27" s="3" customFormat="1" ht="51.75" customHeight="1">
      <c r="A119" s="38" t="s">
        <v>146</v>
      </c>
      <c r="B119" s="48" t="s">
        <v>147</v>
      </c>
      <c r="C119" s="49" t="s">
        <v>140</v>
      </c>
      <c r="D119" s="38" t="s">
        <v>145</v>
      </c>
      <c r="E119" s="13" t="s">
        <v>270</v>
      </c>
      <c r="F119" s="13"/>
      <c r="G119" s="32">
        <v>1260</v>
      </c>
      <c r="H119" s="32">
        <v>1260</v>
      </c>
      <c r="I119" s="32">
        <v>1260</v>
      </c>
      <c r="J119" s="32">
        <v>1260</v>
      </c>
      <c r="K119" s="32">
        <f t="shared" si="17"/>
        <v>5040</v>
      </c>
      <c r="L119" s="60">
        <f>'2023'!M119</f>
        <v>325.64160000000004</v>
      </c>
      <c r="M119" s="60">
        <f>('2023'!L119+'2023'!M119)/2*1.04*2-L119</f>
        <v>326.60646399999996</v>
      </c>
      <c r="N119" s="60">
        <f>'2023'!O119</f>
        <v>87.16794666666668</v>
      </c>
      <c r="O119" s="60">
        <f t="shared" si="18"/>
        <v>90.654664533333346</v>
      </c>
      <c r="P119" s="33">
        <f t="shared" si="12"/>
        <v>300476.80320000002</v>
      </c>
      <c r="Q119" s="33">
        <f t="shared" si="13"/>
        <v>300476.80320000002</v>
      </c>
      <c r="R119" s="33">
        <f t="shared" si="14"/>
        <v>297299.26732799993</v>
      </c>
      <c r="S119" s="33">
        <f t="shared" si="15"/>
        <v>297299.26732799993</v>
      </c>
      <c r="T119" s="33">
        <f t="shared" si="16"/>
        <v>1195552.1410559998</v>
      </c>
      <c r="U119" s="52"/>
      <c r="V119" s="52"/>
      <c r="W119" s="52"/>
      <c r="X119" s="95">
        <f>L119/'2023'!M119*100</f>
        <v>100</v>
      </c>
      <c r="Y119" s="95">
        <f>N119/'2023'!O119*100</f>
        <v>100</v>
      </c>
      <c r="Z119" s="95">
        <f t="shared" si="20"/>
        <v>100.29629629629626</v>
      </c>
      <c r="AA119" s="95">
        <f t="shared" si="21"/>
        <v>104</v>
      </c>
    </row>
    <row r="120" spans="1:27" s="3" customFormat="1" ht="51.75" customHeight="1">
      <c r="A120" s="38" t="s">
        <v>149</v>
      </c>
      <c r="B120" s="48" t="s">
        <v>150</v>
      </c>
      <c r="C120" s="49" t="s">
        <v>140</v>
      </c>
      <c r="D120" s="38" t="s">
        <v>148</v>
      </c>
      <c r="E120" s="13" t="s">
        <v>270</v>
      </c>
      <c r="F120" s="13"/>
      <c r="G120" s="32">
        <v>69503.254000000001</v>
      </c>
      <c r="H120" s="32">
        <v>65422.506999999998</v>
      </c>
      <c r="I120" s="32">
        <v>73989.555999999997</v>
      </c>
      <c r="J120" s="32">
        <v>60302.317000000003</v>
      </c>
      <c r="K120" s="32">
        <f t="shared" si="17"/>
        <v>269217.63399999996</v>
      </c>
      <c r="L120" s="60">
        <f>'2023'!M120</f>
        <v>80.808412000000018</v>
      </c>
      <c r="M120" s="60">
        <f>('2023'!L120+'2023'!M120)/2*1.04*2-L120</f>
        <v>85.174248480000031</v>
      </c>
      <c r="N120" s="60">
        <f>'2023'!O120</f>
        <v>51.636124800000012</v>
      </c>
      <c r="O120" s="60">
        <f t="shared" si="18"/>
        <v>53.701569792000015</v>
      </c>
      <c r="P120" s="33">
        <f t="shared" si="12"/>
        <v>2027568.8870225493</v>
      </c>
      <c r="Q120" s="33">
        <f t="shared" si="13"/>
        <v>1908524.1635480109</v>
      </c>
      <c r="R120" s="33">
        <f t="shared" si="14"/>
        <v>2328649.5222557834</v>
      </c>
      <c r="S120" s="33">
        <f t="shared" si="15"/>
        <v>1897875.4470829212</v>
      </c>
      <c r="T120" s="33">
        <f t="shared" si="16"/>
        <v>8162618.0199092645</v>
      </c>
      <c r="U120" s="52"/>
      <c r="V120" s="52"/>
      <c r="W120" s="52"/>
      <c r="X120" s="95">
        <f>L120/'2023'!M120*100</f>
        <v>100</v>
      </c>
      <c r="Y120" s="95">
        <f>N120/'2023'!O120*100</f>
        <v>100</v>
      </c>
      <c r="Z120" s="95">
        <f t="shared" si="20"/>
        <v>105.40270050103202</v>
      </c>
      <c r="AA120" s="95">
        <f t="shared" si="21"/>
        <v>104</v>
      </c>
    </row>
    <row r="121" spans="1:27" s="3" customFormat="1" ht="51.75" customHeight="1">
      <c r="A121" s="38" t="s">
        <v>152</v>
      </c>
      <c r="B121" s="48" t="s">
        <v>153</v>
      </c>
      <c r="C121" s="49" t="s">
        <v>140</v>
      </c>
      <c r="D121" s="38" t="s">
        <v>423</v>
      </c>
      <c r="E121" s="13" t="s">
        <v>270</v>
      </c>
      <c r="F121" s="13"/>
      <c r="G121" s="36">
        <v>42921.5</v>
      </c>
      <c r="H121" s="36">
        <v>42921.5</v>
      </c>
      <c r="I121" s="36">
        <v>42921.5</v>
      </c>
      <c r="J121" s="36">
        <v>42921.5</v>
      </c>
      <c r="K121" s="32">
        <f t="shared" si="17"/>
        <v>171686</v>
      </c>
      <c r="L121" s="60">
        <f>'2023'!M121</f>
        <v>30.1</v>
      </c>
      <c r="M121" s="60">
        <f>('2023'!L121+'2023'!M121)/2*1.04*2-L121</f>
        <v>32.508000000000003</v>
      </c>
      <c r="N121" s="60">
        <f>'2023'!O121</f>
        <v>28.608319999999999</v>
      </c>
      <c r="O121" s="60">
        <f t="shared" ref="O121" si="22">N121*1.04</f>
        <v>29.7526528</v>
      </c>
      <c r="P121" s="33">
        <f t="shared" si="12"/>
        <v>64025.143120000102</v>
      </c>
      <c r="Q121" s="33">
        <f t="shared" si="13"/>
        <v>64025.143120000102</v>
      </c>
      <c r="R121" s="33">
        <f t="shared" si="14"/>
        <v>118263.63484480012</v>
      </c>
      <c r="S121" s="33">
        <f t="shared" si="15"/>
        <v>118263.63484480012</v>
      </c>
      <c r="T121" s="33">
        <f t="shared" si="16"/>
        <v>364577.55592960044</v>
      </c>
      <c r="U121" s="52"/>
      <c r="V121" s="52"/>
      <c r="W121" s="52"/>
      <c r="X121" s="95">
        <f>L121/'2023'!M121*100</f>
        <v>100</v>
      </c>
      <c r="Y121" s="95">
        <f>N121/'2023'!O121*100</f>
        <v>100</v>
      </c>
      <c r="Z121" s="95">
        <f t="shared" si="20"/>
        <v>108</v>
      </c>
      <c r="AA121" s="95">
        <f t="shared" si="21"/>
        <v>104</v>
      </c>
    </row>
    <row r="122" spans="1:27" s="3" customFormat="1" ht="51.75" customHeight="1">
      <c r="A122" s="38" t="s">
        <v>152</v>
      </c>
      <c r="B122" s="48" t="s">
        <v>153</v>
      </c>
      <c r="C122" s="49" t="s">
        <v>140</v>
      </c>
      <c r="D122" s="38" t="s">
        <v>151</v>
      </c>
      <c r="E122" s="13" t="s">
        <v>270</v>
      </c>
      <c r="F122" s="13"/>
      <c r="G122" s="32">
        <v>5140.393</v>
      </c>
      <c r="H122" s="32">
        <v>5089.1109999999999</v>
      </c>
      <c r="I122" s="32">
        <v>5147.46</v>
      </c>
      <c r="J122" s="32">
        <v>5093.04</v>
      </c>
      <c r="K122" s="32">
        <f t="shared" si="17"/>
        <v>20470.004000000001</v>
      </c>
      <c r="L122" s="60">
        <f>'2023'!M122</f>
        <v>131.96734079999999</v>
      </c>
      <c r="M122" s="60">
        <f>('2023'!L122+'2023'!M122)/2*1.04*2-L122</f>
        <v>141.87595443200001</v>
      </c>
      <c r="N122" s="60">
        <f>'2023'!O122</f>
        <v>89.786644480000007</v>
      </c>
      <c r="O122" s="60">
        <f t="shared" si="18"/>
        <v>93.378110259200014</v>
      </c>
      <c r="P122" s="33">
        <f t="shared" si="12"/>
        <v>216825.35609845366</v>
      </c>
      <c r="Q122" s="33">
        <f t="shared" si="13"/>
        <v>214662.24562977141</v>
      </c>
      <c r="R122" s="33">
        <f t="shared" si="14"/>
        <v>249640.71296572109</v>
      </c>
      <c r="S122" s="33">
        <f t="shared" si="15"/>
        <v>247001.46028583733</v>
      </c>
      <c r="T122" s="33">
        <f t="shared" si="16"/>
        <v>928129.77497978345</v>
      </c>
      <c r="U122" s="52"/>
      <c r="V122" s="52"/>
      <c r="W122" s="52"/>
      <c r="X122" s="95">
        <f>L122/'2023'!M122*100</f>
        <v>100</v>
      </c>
      <c r="Y122" s="95">
        <f>N122/'2023'!O122*100</f>
        <v>100</v>
      </c>
      <c r="Z122" s="95">
        <f t="shared" si="20"/>
        <v>107.50838318930501</v>
      </c>
      <c r="AA122" s="95">
        <f t="shared" si="21"/>
        <v>104</v>
      </c>
    </row>
    <row r="123" spans="1:27" s="3" customFormat="1" ht="51.75" customHeight="1">
      <c r="A123" s="38" t="s">
        <v>152</v>
      </c>
      <c r="B123" s="48" t="s">
        <v>153</v>
      </c>
      <c r="C123" s="49" t="s">
        <v>140</v>
      </c>
      <c r="D123" s="38" t="s">
        <v>154</v>
      </c>
      <c r="E123" s="13" t="s">
        <v>270</v>
      </c>
      <c r="F123" s="13"/>
      <c r="G123" s="32">
        <v>567.74</v>
      </c>
      <c r="H123" s="32">
        <v>427.01</v>
      </c>
      <c r="I123" s="32">
        <v>512.03</v>
      </c>
      <c r="J123" s="32">
        <v>545.28</v>
      </c>
      <c r="K123" s="32">
        <f t="shared" si="17"/>
        <v>2052.06</v>
      </c>
      <c r="L123" s="60">
        <f>'2023'!M123</f>
        <v>218.7794088</v>
      </c>
      <c r="M123" s="60">
        <f>('2023'!L123+'2023'!M123)/2*1.04*2-L123</f>
        <v>235.20620515200005</v>
      </c>
      <c r="N123" s="60">
        <f>'2023'!O123</f>
        <v>81.485035673600024</v>
      </c>
      <c r="O123" s="60">
        <f t="shared" si="18"/>
        <v>84.744437100544033</v>
      </c>
      <c r="P123" s="33">
        <f t="shared" si="12"/>
        <v>77947.507398782327</v>
      </c>
      <c r="Q123" s="33">
        <f t="shared" si="13"/>
        <v>58626.070268704061</v>
      </c>
      <c r="R123" s="33">
        <f t="shared" si="14"/>
        <v>77040.939095387032</v>
      </c>
      <c r="S123" s="33">
        <f t="shared" si="15"/>
        <v>82043.792883097936</v>
      </c>
      <c r="T123" s="33">
        <f t="shared" si="16"/>
        <v>295658.30964597134</v>
      </c>
      <c r="U123" s="52"/>
      <c r="V123" s="52"/>
      <c r="W123" s="52"/>
      <c r="X123" s="95">
        <f>L123/'2023'!M123*100</f>
        <v>100</v>
      </c>
      <c r="Y123" s="95">
        <f>N123/'2023'!O123*100</f>
        <v>100</v>
      </c>
      <c r="Z123" s="95">
        <f t="shared" si="20"/>
        <v>107.50838318930501</v>
      </c>
      <c r="AA123" s="95">
        <f t="shared" si="21"/>
        <v>104</v>
      </c>
    </row>
    <row r="124" spans="1:27" s="3" customFormat="1" ht="51.75" customHeight="1">
      <c r="A124" s="38">
        <v>2920011448</v>
      </c>
      <c r="B124" s="48" t="s">
        <v>153</v>
      </c>
      <c r="C124" s="49" t="s">
        <v>140</v>
      </c>
      <c r="D124" s="38" t="s">
        <v>321</v>
      </c>
      <c r="E124" s="13" t="s">
        <v>270</v>
      </c>
      <c r="F124" s="13" t="s">
        <v>384</v>
      </c>
      <c r="G124" s="32">
        <v>543.75</v>
      </c>
      <c r="H124" s="32">
        <v>543.75</v>
      </c>
      <c r="I124" s="32">
        <v>543.75</v>
      </c>
      <c r="J124" s="32">
        <v>543.75</v>
      </c>
      <c r="K124" s="32">
        <f t="shared" si="17"/>
        <v>2175</v>
      </c>
      <c r="L124" s="60">
        <f>'2023'!M124</f>
        <v>215.88747840000002</v>
      </c>
      <c r="M124" s="60">
        <f>('2023'!L124+'2023'!M124)/2*1.04*2-L124</f>
        <v>232.09713753599999</v>
      </c>
      <c r="N124" s="60">
        <f>'2023'!O124</f>
        <v>83.813841612800019</v>
      </c>
      <c r="O124" s="60">
        <f t="shared" si="18"/>
        <v>87.16639527731202</v>
      </c>
      <c r="P124" s="33">
        <f t="shared" si="12"/>
        <v>71815.040003040005</v>
      </c>
      <c r="Q124" s="33">
        <f t="shared" si="13"/>
        <v>71815.040003040005</v>
      </c>
      <c r="R124" s="33">
        <f t="shared" si="14"/>
        <v>78806.091103161598</v>
      </c>
      <c r="S124" s="33">
        <f t="shared" si="15"/>
        <v>78806.091103161598</v>
      </c>
      <c r="T124" s="33">
        <f t="shared" si="16"/>
        <v>301242.26221240324</v>
      </c>
      <c r="U124" s="52"/>
      <c r="V124" s="52"/>
      <c r="W124" s="52"/>
      <c r="X124" s="95">
        <f>L124/'2023'!M124*100</f>
        <v>100</v>
      </c>
      <c r="Y124" s="95">
        <f>N124/'2023'!O124*100</f>
        <v>100</v>
      </c>
      <c r="Z124" s="95">
        <f t="shared" si="20"/>
        <v>107.50838318930495</v>
      </c>
      <c r="AA124" s="95">
        <f t="shared" si="21"/>
        <v>104</v>
      </c>
    </row>
    <row r="125" spans="1:27" s="3" customFormat="1" ht="51.75" customHeight="1">
      <c r="A125" s="38" t="s">
        <v>156</v>
      </c>
      <c r="B125" s="48" t="s">
        <v>157</v>
      </c>
      <c r="C125" s="49" t="s">
        <v>140</v>
      </c>
      <c r="D125" s="38" t="s">
        <v>155</v>
      </c>
      <c r="E125" s="13" t="s">
        <v>270</v>
      </c>
      <c r="F125" s="13"/>
      <c r="G125" s="32">
        <v>65979.013999999996</v>
      </c>
      <c r="H125" s="32">
        <v>59227.919000000002</v>
      </c>
      <c r="I125" s="32">
        <v>50062.7</v>
      </c>
      <c r="J125" s="32">
        <v>60674.368000000002</v>
      </c>
      <c r="K125" s="32">
        <f t="shared" si="17"/>
        <v>235944.00099999999</v>
      </c>
      <c r="L125" s="60">
        <f>'2023'!M125</f>
        <v>42.875471600000004</v>
      </c>
      <c r="M125" s="60">
        <f>('2023'!L125+'2023'!M125)/2*1.04*2-L125</f>
        <v>44.341280464</v>
      </c>
      <c r="N125" s="60">
        <f>'2023'!O125</f>
        <v>34.524672000000002</v>
      </c>
      <c r="O125" s="60">
        <f t="shared" si="18"/>
        <v>35.905658880000004</v>
      </c>
      <c r="P125" s="33">
        <f t="shared" si="12"/>
        <v>550977.52371959446</v>
      </c>
      <c r="Q125" s="33">
        <f t="shared" si="13"/>
        <v>494600.48229403252</v>
      </c>
      <c r="R125" s="33">
        <f t="shared" si="14"/>
        <v>422309.99267331656</v>
      </c>
      <c r="S125" s="33">
        <f t="shared" si="15"/>
        <v>511826.00829635869</v>
      </c>
      <c r="T125" s="33">
        <f t="shared" si="16"/>
        <v>1979714.0069833021</v>
      </c>
      <c r="U125" s="52"/>
      <c r="V125" s="52"/>
      <c r="W125" s="52"/>
      <c r="X125" s="95">
        <f>L125/'2023'!M125*100</f>
        <v>100</v>
      </c>
      <c r="Y125" s="95">
        <f>N125/'2023'!O125*100</f>
        <v>100</v>
      </c>
      <c r="Z125" s="95">
        <f t="shared" si="20"/>
        <v>103.41875857990561</v>
      </c>
      <c r="AA125" s="95">
        <f t="shared" si="21"/>
        <v>104</v>
      </c>
    </row>
    <row r="126" spans="1:27" s="3" customFormat="1" ht="10.5" customHeight="1">
      <c r="A126" s="38"/>
      <c r="B126" s="48"/>
      <c r="C126" s="49"/>
      <c r="D126" s="38"/>
      <c r="E126" s="13"/>
      <c r="F126" s="13"/>
      <c r="G126" s="32"/>
      <c r="H126" s="32"/>
      <c r="I126" s="32"/>
      <c r="J126" s="32"/>
      <c r="K126" s="32"/>
      <c r="L126" s="60"/>
      <c r="M126" s="60"/>
      <c r="N126" s="60"/>
      <c r="O126" s="60"/>
      <c r="P126" s="33"/>
      <c r="Q126" s="33"/>
      <c r="R126" s="33"/>
      <c r="S126" s="33"/>
      <c r="T126" s="33"/>
      <c r="U126" s="52"/>
      <c r="V126" s="52"/>
      <c r="W126" s="52"/>
      <c r="X126" s="95" t="e">
        <f>L126/'2023'!M126*100</f>
        <v>#DIV/0!</v>
      </c>
      <c r="Y126" s="95" t="e">
        <f>N126/'2023'!O126*100</f>
        <v>#DIV/0!</v>
      </c>
      <c r="Z126" s="95" t="e">
        <f t="shared" si="20"/>
        <v>#DIV/0!</v>
      </c>
      <c r="AA126" s="95" t="e">
        <f t="shared" si="21"/>
        <v>#DIV/0!</v>
      </c>
    </row>
    <row r="127" spans="1:27" s="3" customFormat="1" ht="93" customHeight="1">
      <c r="A127" s="38" t="s">
        <v>159</v>
      </c>
      <c r="B127" s="48" t="s">
        <v>160</v>
      </c>
      <c r="C127" s="49" t="s">
        <v>158</v>
      </c>
      <c r="D127" s="38" t="s">
        <v>350</v>
      </c>
      <c r="E127" s="13" t="s">
        <v>270</v>
      </c>
      <c r="F127" s="13" t="s">
        <v>298</v>
      </c>
      <c r="G127" s="32">
        <v>3996</v>
      </c>
      <c r="H127" s="32">
        <v>3897</v>
      </c>
      <c r="I127" s="32">
        <v>3756</v>
      </c>
      <c r="J127" s="32">
        <v>3909</v>
      </c>
      <c r="K127" s="32">
        <f t="shared" si="17"/>
        <v>15558</v>
      </c>
      <c r="L127" s="60">
        <v>296.77</v>
      </c>
      <c r="M127" s="60">
        <v>320.51</v>
      </c>
      <c r="N127" s="60">
        <f>'2023'!O127</f>
        <v>27.76</v>
      </c>
      <c r="O127" s="60">
        <v>28.88</v>
      </c>
      <c r="P127" s="33">
        <f t="shared" si="12"/>
        <v>1074963.96</v>
      </c>
      <c r="Q127" s="33">
        <f t="shared" si="13"/>
        <v>1048331.97</v>
      </c>
      <c r="R127" s="33">
        <f t="shared" si="14"/>
        <v>1095362.28</v>
      </c>
      <c r="S127" s="33">
        <f t="shared" si="15"/>
        <v>1139981.67</v>
      </c>
      <c r="T127" s="33">
        <f t="shared" si="16"/>
        <v>4358639.88</v>
      </c>
      <c r="U127" s="52"/>
      <c r="V127" s="52"/>
      <c r="W127" s="52"/>
      <c r="X127" s="95">
        <f>L127/'2023'!M127*100</f>
        <v>100</v>
      </c>
      <c r="Y127" s="95">
        <f>N127/'2023'!O127*100</f>
        <v>100</v>
      </c>
      <c r="Z127" s="95">
        <f t="shared" si="20"/>
        <v>107.99946086194696</v>
      </c>
      <c r="AA127" s="95">
        <f t="shared" si="21"/>
        <v>104.03458213256482</v>
      </c>
    </row>
    <row r="128" spans="1:27" s="3" customFormat="1" ht="49.5" customHeight="1">
      <c r="A128" s="38" t="s">
        <v>159</v>
      </c>
      <c r="B128" s="48" t="s">
        <v>160</v>
      </c>
      <c r="C128" s="49" t="s">
        <v>158</v>
      </c>
      <c r="D128" s="38" t="s">
        <v>351</v>
      </c>
      <c r="E128" s="13" t="s">
        <v>270</v>
      </c>
      <c r="F128" s="13" t="s">
        <v>298</v>
      </c>
      <c r="G128" s="32">
        <v>3375</v>
      </c>
      <c r="H128" s="32">
        <v>3280</v>
      </c>
      <c r="I128" s="32">
        <v>3178</v>
      </c>
      <c r="J128" s="32">
        <v>3350</v>
      </c>
      <c r="K128" s="32">
        <f t="shared" si="17"/>
        <v>13183</v>
      </c>
      <c r="L128" s="60">
        <v>91.28</v>
      </c>
      <c r="M128" s="60">
        <v>98.582400000000007</v>
      </c>
      <c r="N128" s="60">
        <f>'2023'!O128</f>
        <v>27.894464000000003</v>
      </c>
      <c r="O128" s="60">
        <f t="shared" si="18"/>
        <v>29.010242560000005</v>
      </c>
      <c r="P128" s="33">
        <f t="shared" si="12"/>
        <v>213926.18400000001</v>
      </c>
      <c r="Q128" s="33">
        <f t="shared" si="13"/>
        <v>207904.55808000002</v>
      </c>
      <c r="R128" s="33">
        <f t="shared" si="14"/>
        <v>221100.31634431999</v>
      </c>
      <c r="S128" s="33">
        <f t="shared" si="15"/>
        <v>233066.72742399998</v>
      </c>
      <c r="T128" s="33">
        <f t="shared" si="16"/>
        <v>875997.78584832</v>
      </c>
      <c r="U128" s="52"/>
      <c r="V128" s="52"/>
      <c r="W128" s="52"/>
      <c r="X128" s="95">
        <f>L128/'2023'!M128*100</f>
        <v>100</v>
      </c>
      <c r="Y128" s="95">
        <f>N128/'2023'!O128*100</f>
        <v>100</v>
      </c>
      <c r="Z128" s="95">
        <f t="shared" si="20"/>
        <v>108</v>
      </c>
      <c r="AA128" s="95">
        <f t="shared" si="21"/>
        <v>104</v>
      </c>
    </row>
    <row r="129" spans="1:27" s="3" customFormat="1" ht="49.5" customHeight="1">
      <c r="A129" s="38" t="s">
        <v>159</v>
      </c>
      <c r="B129" s="48" t="s">
        <v>160</v>
      </c>
      <c r="C129" s="49" t="s">
        <v>158</v>
      </c>
      <c r="D129" s="38" t="s">
        <v>352</v>
      </c>
      <c r="E129" s="13" t="s">
        <v>270</v>
      </c>
      <c r="F129" s="13" t="s">
        <v>298</v>
      </c>
      <c r="G129" s="32">
        <v>4661</v>
      </c>
      <c r="H129" s="32">
        <v>4585</v>
      </c>
      <c r="I129" s="32">
        <v>4488</v>
      </c>
      <c r="J129" s="32">
        <v>4677</v>
      </c>
      <c r="K129" s="32">
        <f t="shared" si="17"/>
        <v>18411</v>
      </c>
      <c r="L129" s="60">
        <v>145.84</v>
      </c>
      <c r="M129" s="60">
        <v>157.50720000000004</v>
      </c>
      <c r="N129" s="60">
        <f>'2023'!O129</f>
        <v>37.791104000000004</v>
      </c>
      <c r="O129" s="60">
        <f t="shared" si="18"/>
        <v>39.302748160000007</v>
      </c>
      <c r="P129" s="33">
        <f t="shared" si="12"/>
        <v>503615.90425600001</v>
      </c>
      <c r="Q129" s="33">
        <f t="shared" si="13"/>
        <v>495404.18816000002</v>
      </c>
      <c r="R129" s="33">
        <f t="shared" si="14"/>
        <v>530501.57985792018</v>
      </c>
      <c r="S129" s="33">
        <f t="shared" si="15"/>
        <v>552842.2212556802</v>
      </c>
      <c r="T129" s="33">
        <f t="shared" si="16"/>
        <v>2082363.8935296005</v>
      </c>
      <c r="U129" s="52"/>
      <c r="V129" s="52"/>
      <c r="W129" s="52"/>
      <c r="X129" s="95">
        <f>L129/'2023'!M129*100</f>
        <v>100</v>
      </c>
      <c r="Y129" s="95">
        <f>N129/'2023'!O129*100</f>
        <v>100</v>
      </c>
      <c r="Z129" s="95">
        <f t="shared" si="20"/>
        <v>108.00000000000003</v>
      </c>
      <c r="AA129" s="95">
        <f t="shared" si="21"/>
        <v>104</v>
      </c>
    </row>
    <row r="130" spans="1:27" s="3" customFormat="1" ht="49.5" customHeight="1">
      <c r="A130" s="38" t="s">
        <v>161</v>
      </c>
      <c r="B130" s="48" t="s">
        <v>162</v>
      </c>
      <c r="C130" s="49" t="s">
        <v>158</v>
      </c>
      <c r="D130" s="38" t="s">
        <v>353</v>
      </c>
      <c r="E130" s="13" t="s">
        <v>270</v>
      </c>
      <c r="F130" s="13" t="s">
        <v>302</v>
      </c>
      <c r="G130" s="32">
        <v>6032.54</v>
      </c>
      <c r="H130" s="32">
        <v>6058.72</v>
      </c>
      <c r="I130" s="32">
        <v>4936.71</v>
      </c>
      <c r="J130" s="32">
        <v>5068.5</v>
      </c>
      <c r="K130" s="32">
        <f t="shared" si="17"/>
        <v>22096.47</v>
      </c>
      <c r="L130" s="60">
        <f>'2023'!M130</f>
        <v>140.3612</v>
      </c>
      <c r="M130" s="60">
        <f>('2023'!L130+'2023'!M130)/2*1.04*2-L130</f>
        <v>146.02484800000002</v>
      </c>
      <c r="N130" s="60">
        <f>'2023'!O130</f>
        <v>26.683072000000006</v>
      </c>
      <c r="O130" s="60">
        <f t="shared" si="18"/>
        <v>27.750394880000009</v>
      </c>
      <c r="P130" s="33">
        <f t="shared" si="12"/>
        <v>685767.85428511992</v>
      </c>
      <c r="Q130" s="33">
        <f t="shared" si="13"/>
        <v>688743.94767615991</v>
      </c>
      <c r="R130" s="33">
        <f t="shared" si="14"/>
        <v>583886.67546203523</v>
      </c>
      <c r="S130" s="33">
        <f t="shared" si="15"/>
        <v>599474.06563872006</v>
      </c>
      <c r="T130" s="33">
        <f t="shared" si="16"/>
        <v>2557872.543062035</v>
      </c>
      <c r="U130" s="52"/>
      <c r="V130" s="52"/>
      <c r="W130" s="52"/>
      <c r="X130" s="95">
        <f>L130/'2023'!M130*100</f>
        <v>100</v>
      </c>
      <c r="Y130" s="95">
        <f>N130/'2023'!O130*100</f>
        <v>100</v>
      </c>
      <c r="Z130" s="95">
        <f t="shared" si="20"/>
        <v>104.03505242189439</v>
      </c>
      <c r="AA130" s="95">
        <f t="shared" si="21"/>
        <v>104</v>
      </c>
    </row>
    <row r="131" spans="1:27" s="3" customFormat="1" ht="49.5" customHeight="1">
      <c r="A131" s="38" t="s">
        <v>163</v>
      </c>
      <c r="B131" s="48" t="s">
        <v>164</v>
      </c>
      <c r="C131" s="49" t="s">
        <v>158</v>
      </c>
      <c r="D131" s="38" t="s">
        <v>354</v>
      </c>
      <c r="E131" s="13" t="s">
        <v>270</v>
      </c>
      <c r="F131" s="13"/>
      <c r="G131" s="32">
        <v>31123.906999999999</v>
      </c>
      <c r="H131" s="32">
        <v>31495.370999999999</v>
      </c>
      <c r="I131" s="32">
        <v>31990</v>
      </c>
      <c r="J131" s="32">
        <v>31990</v>
      </c>
      <c r="K131" s="32">
        <f t="shared" si="17"/>
        <v>126599.27799999999</v>
      </c>
      <c r="L131" s="60">
        <f>'2023'!M131</f>
        <v>163.7111396</v>
      </c>
      <c r="M131" s="60">
        <f>('2023'!L131+'2023'!M131)/2*1.04*2-L131</f>
        <v>171.07487518399998</v>
      </c>
      <c r="N131" s="60">
        <f>'2023'!O131</f>
        <v>40.194851840000005</v>
      </c>
      <c r="O131" s="60">
        <f t="shared" si="18"/>
        <v>41.80264591360001</v>
      </c>
      <c r="P131" s="33">
        <f t="shared" si="12"/>
        <v>3844309.4532274776</v>
      </c>
      <c r="Q131" s="33">
        <f t="shared" si="13"/>
        <v>3890191.3075439585</v>
      </c>
      <c r="R131" s="33">
        <f t="shared" si="14"/>
        <v>4135418.614360095</v>
      </c>
      <c r="S131" s="33">
        <f t="shared" si="15"/>
        <v>4135418.614360095</v>
      </c>
      <c r="T131" s="33">
        <f t="shared" si="16"/>
        <v>16005337.989491627</v>
      </c>
      <c r="U131" s="52"/>
      <c r="V131" s="52"/>
      <c r="W131" s="52"/>
      <c r="X131" s="95">
        <f>L131/'2023'!M131*100</f>
        <v>100</v>
      </c>
      <c r="Y131" s="95">
        <f>N131/'2023'!O131*100</f>
        <v>100</v>
      </c>
      <c r="Z131" s="95">
        <f t="shared" si="20"/>
        <v>104.4980052072156</v>
      </c>
      <c r="AA131" s="95">
        <f t="shared" si="21"/>
        <v>104</v>
      </c>
    </row>
    <row r="132" spans="1:27" s="3" customFormat="1" ht="49.5" customHeight="1">
      <c r="A132" s="38">
        <v>2901302522</v>
      </c>
      <c r="B132" s="48" t="s">
        <v>166</v>
      </c>
      <c r="C132" s="49" t="s">
        <v>158</v>
      </c>
      <c r="D132" s="38" t="s">
        <v>355</v>
      </c>
      <c r="E132" s="13" t="s">
        <v>270</v>
      </c>
      <c r="F132" s="13" t="s">
        <v>301</v>
      </c>
      <c r="G132" s="32">
        <v>659.34999999999991</v>
      </c>
      <c r="H132" s="32">
        <v>452.24</v>
      </c>
      <c r="I132" s="32">
        <v>327.5</v>
      </c>
      <c r="J132" s="32">
        <v>327.5</v>
      </c>
      <c r="K132" s="32">
        <f t="shared" si="17"/>
        <v>1766.59</v>
      </c>
      <c r="L132" s="60">
        <f>'2023'!M132</f>
        <v>135.73659839999999</v>
      </c>
      <c r="M132" s="60">
        <f>('2023'!L132+'2023'!M132)/2*1.04*2-L132</f>
        <v>145.92822233599998</v>
      </c>
      <c r="N132" s="60">
        <f>'2023'!O132</f>
        <v>35.227711999999997</v>
      </c>
      <c r="O132" s="60">
        <f t="shared" si="18"/>
        <v>36.636820479999997</v>
      </c>
      <c r="P132" s="33">
        <f t="shared" si="12"/>
        <v>66270.534247839983</v>
      </c>
      <c r="Q132" s="33">
        <f t="shared" si="13"/>
        <v>45454.138785536001</v>
      </c>
      <c r="R132" s="33">
        <f t="shared" si="14"/>
        <v>35792.934107839996</v>
      </c>
      <c r="S132" s="33">
        <f t="shared" si="15"/>
        <v>35792.934107839996</v>
      </c>
      <c r="T132" s="33">
        <f t="shared" si="16"/>
        <v>183310.541249056</v>
      </c>
      <c r="U132" s="52"/>
      <c r="V132" s="52"/>
      <c r="W132" s="52"/>
      <c r="X132" s="95">
        <f>L132/'2023'!M132*100</f>
        <v>100</v>
      </c>
      <c r="Y132" s="95">
        <f>N132/'2023'!O132*100</f>
        <v>100</v>
      </c>
      <c r="Z132" s="95">
        <f t="shared" si="20"/>
        <v>107.50838318930495</v>
      </c>
      <c r="AA132" s="95">
        <f t="shared" si="21"/>
        <v>104</v>
      </c>
    </row>
    <row r="133" spans="1:27" s="3" customFormat="1" ht="49.5" customHeight="1">
      <c r="A133" s="38" t="s">
        <v>167</v>
      </c>
      <c r="B133" s="48" t="s">
        <v>168</v>
      </c>
      <c r="C133" s="49" t="s">
        <v>158</v>
      </c>
      <c r="D133" s="38" t="s">
        <v>355</v>
      </c>
      <c r="E133" s="13" t="s">
        <v>270</v>
      </c>
      <c r="F133" s="13"/>
      <c r="G133" s="32">
        <v>2857.24</v>
      </c>
      <c r="H133" s="32">
        <v>2616.5</v>
      </c>
      <c r="I133" s="32">
        <v>1799.3999999999999</v>
      </c>
      <c r="J133" s="32">
        <v>1883.5</v>
      </c>
      <c r="K133" s="32">
        <f t="shared" si="17"/>
        <v>9156.64</v>
      </c>
      <c r="L133" s="60">
        <f>'2023'!M133</f>
        <v>244.56600000000003</v>
      </c>
      <c r="M133" s="60">
        <f>('2023'!L133+'2023'!M133)/2*1.04*2-L133</f>
        <v>245.29064</v>
      </c>
      <c r="N133" s="60">
        <f>'2023'!O133</f>
        <v>33.562048000000004</v>
      </c>
      <c r="O133" s="60">
        <f t="shared" si="18"/>
        <v>34.904529920000009</v>
      </c>
      <c r="P133" s="33">
        <f t="shared" si="12"/>
        <v>602888.93181247998</v>
      </c>
      <c r="Q133" s="33">
        <f t="shared" si="13"/>
        <v>552091.84040800005</v>
      </c>
      <c r="R133" s="33">
        <f t="shared" si="14"/>
        <v>378568.76647795195</v>
      </c>
      <c r="S133" s="33">
        <f t="shared" si="15"/>
        <v>396262.23833567998</v>
      </c>
      <c r="T133" s="33">
        <f t="shared" si="16"/>
        <v>1929811.777034112</v>
      </c>
      <c r="U133" s="52"/>
      <c r="V133" s="52"/>
      <c r="W133" s="52"/>
      <c r="X133" s="95">
        <f>L133/'2023'!M133*100</f>
        <v>100</v>
      </c>
      <c r="Y133" s="95">
        <f>N133/'2023'!O133*100</f>
        <v>100</v>
      </c>
      <c r="Z133" s="95">
        <f t="shared" si="20"/>
        <v>100.29629629629628</v>
      </c>
      <c r="AA133" s="95">
        <f t="shared" si="21"/>
        <v>104</v>
      </c>
    </row>
    <row r="134" spans="1:27" s="3" customFormat="1" ht="49.5" customHeight="1">
      <c r="A134" s="38" t="s">
        <v>170</v>
      </c>
      <c r="B134" s="48" t="s">
        <v>171</v>
      </c>
      <c r="C134" s="49" t="s">
        <v>158</v>
      </c>
      <c r="D134" s="38" t="s">
        <v>169</v>
      </c>
      <c r="E134" s="13" t="s">
        <v>270</v>
      </c>
      <c r="F134" s="13"/>
      <c r="G134" s="32">
        <v>36407.534</v>
      </c>
      <c r="H134" s="32">
        <v>35033.61</v>
      </c>
      <c r="I134" s="32">
        <v>36461.521000000001</v>
      </c>
      <c r="J134" s="32">
        <v>35451.781000000003</v>
      </c>
      <c r="K134" s="32">
        <f t="shared" si="17"/>
        <v>143354.446</v>
      </c>
      <c r="L134" s="60">
        <v>167.43680000000001</v>
      </c>
      <c r="M134" s="60">
        <v>179.12947200000002</v>
      </c>
      <c r="N134" s="60">
        <v>39.799364799999999</v>
      </c>
      <c r="O134" s="60">
        <v>41.39</v>
      </c>
      <c r="P134" s="33">
        <f t="shared" si="12"/>
        <v>4646964.261716797</v>
      </c>
      <c r="Q134" s="33">
        <f t="shared" si="13"/>
        <v>4471600.1261970717</v>
      </c>
      <c r="R134" s="33">
        <f t="shared" si="14"/>
        <v>5022190.6508569131</v>
      </c>
      <c r="S134" s="33">
        <f t="shared" si="15"/>
        <v>4883109.5963996332</v>
      </c>
      <c r="T134" s="33">
        <f t="shared" si="16"/>
        <v>19023864.635170415</v>
      </c>
      <c r="U134" s="52"/>
      <c r="V134" s="52"/>
      <c r="W134" s="52"/>
      <c r="X134" s="95">
        <f>L134/'2023'!M134*100</f>
        <v>100</v>
      </c>
      <c r="Y134" s="95">
        <f>N134/'2023'!O134*100</f>
        <v>100</v>
      </c>
      <c r="Z134" s="95">
        <f t="shared" si="20"/>
        <v>106.98333460744591</v>
      </c>
      <c r="AA134" s="95">
        <f t="shared" si="21"/>
        <v>103.99663463975686</v>
      </c>
    </row>
    <row r="135" spans="1:27" s="3" customFormat="1" ht="49.5" customHeight="1">
      <c r="A135" s="38" t="s">
        <v>172</v>
      </c>
      <c r="B135" s="48" t="s">
        <v>173</v>
      </c>
      <c r="C135" s="49" t="s">
        <v>158</v>
      </c>
      <c r="D135" s="38" t="s">
        <v>356</v>
      </c>
      <c r="E135" s="13" t="s">
        <v>270</v>
      </c>
      <c r="F135" s="13"/>
      <c r="G135" s="32">
        <v>3769.56</v>
      </c>
      <c r="H135" s="32">
        <v>3596.76</v>
      </c>
      <c r="I135" s="32">
        <v>4126.21</v>
      </c>
      <c r="J135" s="32">
        <v>3753.28</v>
      </c>
      <c r="K135" s="32">
        <f t="shared" si="17"/>
        <v>15245.81</v>
      </c>
      <c r="L135" s="60">
        <f>'2023'!M135</f>
        <v>173.15640000000005</v>
      </c>
      <c r="M135" s="60">
        <f>('2023'!L135+'2023'!M135)/2*1.04*2-L135</f>
        <v>173.66945600000005</v>
      </c>
      <c r="N135" s="60">
        <f>'2023'!O135</f>
        <v>35.1312</v>
      </c>
      <c r="O135" s="60">
        <f t="shared" si="18"/>
        <v>36.536448</v>
      </c>
      <c r="P135" s="33">
        <f t="shared" si="12"/>
        <v>520294.27291200013</v>
      </c>
      <c r="Q135" s="33">
        <f t="shared" si="13"/>
        <v>496443.51835200016</v>
      </c>
      <c r="R135" s="33">
        <f t="shared" si="14"/>
        <v>565839.58893968025</v>
      </c>
      <c r="S135" s="33">
        <f t="shared" si="15"/>
        <v>514698.57626624021</v>
      </c>
      <c r="T135" s="33">
        <f t="shared" si="16"/>
        <v>2097275.9564699209</v>
      </c>
      <c r="U135" s="52"/>
      <c r="V135" s="52"/>
      <c r="W135" s="52"/>
      <c r="X135" s="95">
        <f>L135/'2023'!M135*100</f>
        <v>100</v>
      </c>
      <c r="Y135" s="95">
        <f>N135/'2023'!O135*100</f>
        <v>100</v>
      </c>
      <c r="Z135" s="95">
        <f t="shared" si="20"/>
        <v>100.2962962962963</v>
      </c>
      <c r="AA135" s="95">
        <f t="shared" si="21"/>
        <v>104</v>
      </c>
    </row>
    <row r="136" spans="1:27" s="3" customFormat="1" ht="49.5" customHeight="1">
      <c r="A136" s="38" t="s">
        <v>175</v>
      </c>
      <c r="B136" s="48" t="s">
        <v>176</v>
      </c>
      <c r="C136" s="49" t="s">
        <v>158</v>
      </c>
      <c r="D136" s="38" t="s">
        <v>357</v>
      </c>
      <c r="E136" s="13" t="s">
        <v>270</v>
      </c>
      <c r="F136" s="13"/>
      <c r="G136" s="32">
        <v>9995.17</v>
      </c>
      <c r="H136" s="32">
        <v>10826.48</v>
      </c>
      <c r="I136" s="32">
        <v>9231.24</v>
      </c>
      <c r="J136" s="32">
        <v>9285.44</v>
      </c>
      <c r="K136" s="32">
        <f t="shared" si="17"/>
        <v>39338.33</v>
      </c>
      <c r="L136" s="60">
        <v>108.97</v>
      </c>
      <c r="M136" s="60">
        <v>130.68</v>
      </c>
      <c r="N136" s="60">
        <f>'2023'!O136</f>
        <v>23.470720000000004</v>
      </c>
      <c r="O136" s="60">
        <f t="shared" si="18"/>
        <v>24.409548800000003</v>
      </c>
      <c r="P136" s="33">
        <f t="shared" si="12"/>
        <v>854579.83847760002</v>
      </c>
      <c r="Q136" s="33">
        <f t="shared" si="13"/>
        <v>925656.24493439996</v>
      </c>
      <c r="R136" s="33">
        <f t="shared" si="14"/>
        <v>981008.0399354879</v>
      </c>
      <c r="S136" s="33">
        <f t="shared" si="15"/>
        <v>986767.89839052805</v>
      </c>
      <c r="T136" s="33">
        <f t="shared" si="16"/>
        <v>3748012.021738016</v>
      </c>
      <c r="U136" s="52"/>
      <c r="V136" s="52"/>
      <c r="W136" s="52"/>
      <c r="X136" s="95">
        <f>L136/'2023'!M136*100</f>
        <v>100</v>
      </c>
      <c r="Y136" s="95">
        <f>N136/'2023'!O136*100</f>
        <v>100</v>
      </c>
      <c r="Z136" s="95">
        <f t="shared" si="20"/>
        <v>119.92291456364137</v>
      </c>
      <c r="AA136" s="95">
        <f t="shared" si="21"/>
        <v>104</v>
      </c>
    </row>
    <row r="137" spans="1:27" s="3" customFormat="1" ht="57" customHeight="1">
      <c r="A137" s="38" t="s">
        <v>175</v>
      </c>
      <c r="B137" s="48" t="s">
        <v>176</v>
      </c>
      <c r="C137" s="49" t="s">
        <v>158</v>
      </c>
      <c r="D137" s="38" t="s">
        <v>358</v>
      </c>
      <c r="E137" s="13" t="s">
        <v>270</v>
      </c>
      <c r="F137" s="13"/>
      <c r="G137" s="32">
        <v>7583.8</v>
      </c>
      <c r="H137" s="32">
        <v>7604.8670000000002</v>
      </c>
      <c r="I137" s="32">
        <v>7342.7870000000003</v>
      </c>
      <c r="J137" s="32">
        <v>7773.857</v>
      </c>
      <c r="K137" s="32">
        <f t="shared" si="17"/>
        <v>30305.311000000002</v>
      </c>
      <c r="L137" s="60">
        <v>138.41</v>
      </c>
      <c r="M137" s="60">
        <v>149.48280000000003</v>
      </c>
      <c r="N137" s="60">
        <f>'2023'!O137</f>
        <v>42.506880000000002</v>
      </c>
      <c r="O137" s="60">
        <f t="shared" si="18"/>
        <v>44.207155200000003</v>
      </c>
      <c r="P137" s="33">
        <f t="shared" ref="P137:P199" si="23">G137*(L137-N137)</f>
        <v>727310.08145599999</v>
      </c>
      <c r="Q137" s="33">
        <f t="shared" ref="Q137:Q199" si="24">(L137-N137)*H137</f>
        <v>729330.47248504008</v>
      </c>
      <c r="R137" s="33">
        <f t="shared" ref="R137:R199" si="25">(M137-O137)*I137</f>
        <v>773016.63605405774</v>
      </c>
      <c r="S137" s="33">
        <f t="shared" ref="S137:S199" si="26">(M137-O137)*J137</f>
        <v>818397.80825799378</v>
      </c>
      <c r="T137" s="33">
        <f t="shared" ref="T137:T199" si="27">P137+Q137+R137+S137</f>
        <v>3048054.9982530917</v>
      </c>
      <c r="U137" s="52"/>
      <c r="V137" s="52"/>
      <c r="W137" s="52"/>
      <c r="X137" s="95">
        <f>L137/'2023'!M137*100</f>
        <v>100</v>
      </c>
      <c r="Y137" s="95">
        <f>N137/'2023'!O137*100</f>
        <v>100</v>
      </c>
      <c r="Z137" s="95">
        <f t="shared" si="20"/>
        <v>108.00000000000003</v>
      </c>
      <c r="AA137" s="95">
        <f t="shared" si="21"/>
        <v>104</v>
      </c>
    </row>
    <row r="138" spans="1:27" s="3" customFormat="1" ht="57" customHeight="1">
      <c r="A138" s="38" t="s">
        <v>175</v>
      </c>
      <c r="B138" s="48" t="s">
        <v>176</v>
      </c>
      <c r="C138" s="49" t="s">
        <v>158</v>
      </c>
      <c r="D138" s="38" t="s">
        <v>359</v>
      </c>
      <c r="E138" s="13" t="s">
        <v>270</v>
      </c>
      <c r="F138" s="13"/>
      <c r="G138" s="32">
        <v>4891.8980000000001</v>
      </c>
      <c r="H138" s="32">
        <v>5373.3389999999999</v>
      </c>
      <c r="I138" s="32">
        <v>5255.3239999999996</v>
      </c>
      <c r="J138" s="32">
        <v>5259.7640000000001</v>
      </c>
      <c r="K138" s="32">
        <f t="shared" si="17"/>
        <v>20780.325000000001</v>
      </c>
      <c r="L138" s="60">
        <v>117.75</v>
      </c>
      <c r="M138" s="60">
        <v>127.17000000000002</v>
      </c>
      <c r="N138" s="60">
        <f>'2023'!O138</f>
        <v>36.797005440000007</v>
      </c>
      <c r="O138" s="60">
        <f t="shared" si="18"/>
        <v>38.268885657600009</v>
      </c>
      <c r="P138" s="33">
        <f t="shared" si="23"/>
        <v>396013.79218207486</v>
      </c>
      <c r="Q138" s="33">
        <f t="shared" si="24"/>
        <v>434987.8828360358</v>
      </c>
      <c r="R138" s="33">
        <f t="shared" si="25"/>
        <v>467204.15983035893</v>
      </c>
      <c r="S138" s="33">
        <f t="shared" si="26"/>
        <v>467598.88077803922</v>
      </c>
      <c r="T138" s="33">
        <f t="shared" si="27"/>
        <v>1765804.7156265089</v>
      </c>
      <c r="U138" s="52"/>
      <c r="V138" s="52"/>
      <c r="W138" s="52"/>
      <c r="X138" s="95">
        <f>L138/'2023'!M138*100</f>
        <v>100</v>
      </c>
      <c r="Y138" s="95">
        <f>N138/'2023'!O138*100</f>
        <v>100</v>
      </c>
      <c r="Z138" s="95">
        <f t="shared" si="20"/>
        <v>108</v>
      </c>
      <c r="AA138" s="95">
        <f t="shared" si="21"/>
        <v>104</v>
      </c>
    </row>
    <row r="139" spans="1:27" s="3" customFormat="1" ht="57" customHeight="1">
      <c r="A139" s="38" t="s">
        <v>175</v>
      </c>
      <c r="B139" s="48" t="s">
        <v>176</v>
      </c>
      <c r="C139" s="49" t="s">
        <v>158</v>
      </c>
      <c r="D139" s="38" t="s">
        <v>360</v>
      </c>
      <c r="E139" s="13" t="s">
        <v>270</v>
      </c>
      <c r="F139" s="13"/>
      <c r="G139" s="32">
        <v>565.79999999999995</v>
      </c>
      <c r="H139" s="32">
        <v>666.4</v>
      </c>
      <c r="I139" s="32">
        <v>835</v>
      </c>
      <c r="J139" s="32">
        <v>607</v>
      </c>
      <c r="K139" s="32">
        <f t="shared" si="17"/>
        <v>2674.2</v>
      </c>
      <c r="L139" s="60">
        <v>328.17</v>
      </c>
      <c r="M139" s="60">
        <v>354.42360000000002</v>
      </c>
      <c r="N139" s="60">
        <f>'2023'!O139</f>
        <v>42.506880000000002</v>
      </c>
      <c r="O139" s="60">
        <f t="shared" si="18"/>
        <v>44.207155200000003</v>
      </c>
      <c r="P139" s="33">
        <f t="shared" si="23"/>
        <v>161628.19329599998</v>
      </c>
      <c r="Q139" s="33">
        <f t="shared" si="24"/>
        <v>190365.90316799999</v>
      </c>
      <c r="R139" s="33">
        <f t="shared" si="25"/>
        <v>259030.73140800002</v>
      </c>
      <c r="S139" s="33">
        <f t="shared" si="26"/>
        <v>188301.38199360002</v>
      </c>
      <c r="T139" s="33">
        <f t="shared" si="27"/>
        <v>799326.20986559999</v>
      </c>
      <c r="U139" s="52"/>
      <c r="V139" s="52"/>
      <c r="W139" s="52"/>
      <c r="X139" s="95">
        <f>L139/'2023'!M139*100</f>
        <v>100</v>
      </c>
      <c r="Y139" s="95">
        <f>N139/'2023'!O139*100</f>
        <v>100</v>
      </c>
      <c r="Z139" s="95">
        <f t="shared" si="20"/>
        <v>108</v>
      </c>
      <c r="AA139" s="95">
        <f t="shared" si="21"/>
        <v>104</v>
      </c>
    </row>
    <row r="140" spans="1:27" s="3" customFormat="1" ht="57" customHeight="1">
      <c r="A140" s="38" t="s">
        <v>167</v>
      </c>
      <c r="B140" s="48" t="s">
        <v>168</v>
      </c>
      <c r="C140" s="49" t="s">
        <v>158</v>
      </c>
      <c r="D140" s="38" t="s">
        <v>361</v>
      </c>
      <c r="E140" s="13" t="s">
        <v>270</v>
      </c>
      <c r="F140" s="13"/>
      <c r="G140" s="32">
        <v>51443.979999999996</v>
      </c>
      <c r="H140" s="32">
        <v>51243.53</v>
      </c>
      <c r="I140" s="32">
        <v>49476.39</v>
      </c>
      <c r="J140" s="32">
        <v>48387.01</v>
      </c>
      <c r="K140" s="32">
        <f t="shared" si="17"/>
        <v>200550.91</v>
      </c>
      <c r="L140" s="60">
        <f>'2023'!M140</f>
        <v>56.430000000000007</v>
      </c>
      <c r="M140" s="60">
        <f>('2023'!L140+'2023'!M140)/2*1.04*2-L140</f>
        <v>56.597200000000001</v>
      </c>
      <c r="N140" s="60">
        <f>'2023'!O140</f>
        <v>32.015360000000001</v>
      </c>
      <c r="O140" s="60">
        <f t="shared" si="18"/>
        <v>33.295974400000006</v>
      </c>
      <c r="P140" s="33">
        <f t="shared" si="23"/>
        <v>1255986.2518672002</v>
      </c>
      <c r="Q140" s="33">
        <f t="shared" si="24"/>
        <v>1251092.3372792003</v>
      </c>
      <c r="R140" s="33">
        <f t="shared" si="25"/>
        <v>1152860.5252635838</v>
      </c>
      <c r="S140" s="33">
        <f t="shared" si="26"/>
        <v>1127476.6361194558</v>
      </c>
      <c r="T140" s="33">
        <f t="shared" si="27"/>
        <v>4787415.7505294401</v>
      </c>
      <c r="U140" s="52"/>
      <c r="V140" s="52"/>
      <c r="W140" s="52"/>
      <c r="X140" s="95">
        <f>L140/'2023'!M140*100</f>
        <v>100</v>
      </c>
      <c r="Y140" s="95">
        <f>N140/'2023'!O140*100</f>
        <v>100</v>
      </c>
      <c r="Z140" s="95">
        <f t="shared" si="20"/>
        <v>100.29629629629628</v>
      </c>
      <c r="AA140" s="95">
        <f t="shared" si="21"/>
        <v>104</v>
      </c>
    </row>
    <row r="141" spans="1:27" s="3" customFormat="1" ht="110.25" customHeight="1">
      <c r="A141" s="38" t="s">
        <v>182</v>
      </c>
      <c r="B141" s="48" t="s">
        <v>183</v>
      </c>
      <c r="C141" s="49" t="s">
        <v>158</v>
      </c>
      <c r="D141" s="38" t="s">
        <v>362</v>
      </c>
      <c r="E141" s="13" t="s">
        <v>270</v>
      </c>
      <c r="F141" s="13"/>
      <c r="G141" s="32">
        <v>2908.71</v>
      </c>
      <c r="H141" s="32">
        <v>2188.9100000000003</v>
      </c>
      <c r="I141" s="32">
        <v>2063.56</v>
      </c>
      <c r="J141" s="32">
        <v>2808.578</v>
      </c>
      <c r="K141" s="32">
        <f t="shared" si="17"/>
        <v>9969.7579999999998</v>
      </c>
      <c r="L141" s="60">
        <f>'2023'!M141</f>
        <v>104.8568472</v>
      </c>
      <c r="M141" s="60">
        <f>('2023'!L141+'2023'!M141)/2*1.04*2-L141</f>
        <v>112.72990108799999</v>
      </c>
      <c r="N141" s="60">
        <f>'2023'!O141</f>
        <v>33.566266239999997</v>
      </c>
      <c r="O141" s="60">
        <f t="shared" si="18"/>
        <v>34.9089168896</v>
      </c>
      <c r="P141" s="33">
        <f t="shared" si="23"/>
        <v>207363.6257441616</v>
      </c>
      <c r="Q141" s="33">
        <f t="shared" si="24"/>
        <v>156048.66556915361</v>
      </c>
      <c r="R141" s="33">
        <f t="shared" si="25"/>
        <v>160588.27015245031</v>
      </c>
      <c r="S141" s="33">
        <f t="shared" si="26"/>
        <v>218566.30415797388</v>
      </c>
      <c r="T141" s="33">
        <f t="shared" si="27"/>
        <v>742566.86562373943</v>
      </c>
      <c r="U141" s="52"/>
      <c r="V141" s="52"/>
      <c r="W141" s="52"/>
      <c r="X141" s="95">
        <f>L141/'2023'!M141*100</f>
        <v>100</v>
      </c>
      <c r="Y141" s="95">
        <f>N141/'2023'!O141*100</f>
        <v>100</v>
      </c>
      <c r="Z141" s="95">
        <f t="shared" si="20"/>
        <v>107.50838318930495</v>
      </c>
      <c r="AA141" s="95">
        <f t="shared" si="21"/>
        <v>104</v>
      </c>
    </row>
    <row r="142" spans="1:27" s="3" customFormat="1" ht="51.75" customHeight="1">
      <c r="A142" s="38" t="s">
        <v>184</v>
      </c>
      <c r="B142" s="48" t="s">
        <v>185</v>
      </c>
      <c r="C142" s="49" t="s">
        <v>158</v>
      </c>
      <c r="D142" s="38" t="s">
        <v>174</v>
      </c>
      <c r="E142" s="13" t="s">
        <v>270</v>
      </c>
      <c r="F142" s="13"/>
      <c r="G142" s="32">
        <v>3406.8879999999999</v>
      </c>
      <c r="H142" s="32">
        <v>3457.7579999999998</v>
      </c>
      <c r="I142" s="32">
        <v>3510.0659999999998</v>
      </c>
      <c r="J142" s="32">
        <v>3415.4229999999998</v>
      </c>
      <c r="K142" s="32">
        <f t="shared" si="17"/>
        <v>13790.134999999998</v>
      </c>
      <c r="L142" s="60">
        <f>'2023'!M142</f>
        <v>448.59466159999999</v>
      </c>
      <c r="M142" s="60">
        <f>('2023'!L142+'2023'!M142)/2*1.04*2-L142</f>
        <v>459.26418806399988</v>
      </c>
      <c r="N142" s="60">
        <f>'2023'!O142</f>
        <v>31.304748800000002</v>
      </c>
      <c r="O142" s="60">
        <f t="shared" si="18"/>
        <v>32.556938752000001</v>
      </c>
      <c r="P142" s="33">
        <f t="shared" si="23"/>
        <v>1421659.9964393664</v>
      </c>
      <c r="Q142" s="33">
        <f t="shared" si="24"/>
        <v>1442887.5343035022</v>
      </c>
      <c r="R142" s="33">
        <f t="shared" si="25"/>
        <v>1497770.607763574</v>
      </c>
      <c r="S142" s="33">
        <f t="shared" si="26"/>
        <v>1457385.7535669385</v>
      </c>
      <c r="T142" s="33">
        <f t="shared" si="27"/>
        <v>5819703.8920733808</v>
      </c>
      <c r="U142" s="52"/>
      <c r="V142" s="52"/>
      <c r="W142" s="52"/>
      <c r="X142" s="95">
        <f>L142/'2023'!M142*100</f>
        <v>100</v>
      </c>
      <c r="Y142" s="95">
        <f>N142/'2023'!O142*100</f>
        <v>100</v>
      </c>
      <c r="Z142" s="95">
        <f t="shared" si="20"/>
        <v>102.37843366792305</v>
      </c>
      <c r="AA142" s="95">
        <f t="shared" si="21"/>
        <v>104</v>
      </c>
    </row>
    <row r="143" spans="1:27" s="3" customFormat="1" ht="51.75" customHeight="1">
      <c r="A143" s="38" t="s">
        <v>186</v>
      </c>
      <c r="B143" s="48" t="s">
        <v>187</v>
      </c>
      <c r="C143" s="49" t="s">
        <v>158</v>
      </c>
      <c r="D143" s="38" t="s">
        <v>363</v>
      </c>
      <c r="E143" s="13" t="s">
        <v>270</v>
      </c>
      <c r="F143" s="13"/>
      <c r="G143" s="32">
        <v>23396.291000000001</v>
      </c>
      <c r="H143" s="32">
        <v>23859.451999999997</v>
      </c>
      <c r="I143" s="32">
        <v>21458.096000000001</v>
      </c>
      <c r="J143" s="32">
        <v>20659.8</v>
      </c>
      <c r="K143" s="32">
        <f t="shared" si="17"/>
        <v>89373.63900000001</v>
      </c>
      <c r="L143" s="60">
        <f>'2023'!M143</f>
        <v>197.5104</v>
      </c>
      <c r="M143" s="60">
        <f>('2023'!L143+'2023'!M143)/2*1.04*2-L143</f>
        <v>198.09561600000001</v>
      </c>
      <c r="N143" s="60">
        <f>'2023'!O143</f>
        <v>34.825140480000002</v>
      </c>
      <c r="O143" s="60">
        <f t="shared" si="18"/>
        <v>36.218146099200005</v>
      </c>
      <c r="P143" s="33">
        <f t="shared" si="23"/>
        <v>3806231.6731404401</v>
      </c>
      <c r="Q143" s="33">
        <f t="shared" si="24"/>
        <v>3881581.1406249823</v>
      </c>
      <c r="R143" s="33">
        <f t="shared" si="25"/>
        <v>3473582.2893684772</v>
      </c>
      <c r="S143" s="33">
        <f t="shared" si="26"/>
        <v>3344356.1526565477</v>
      </c>
      <c r="T143" s="33">
        <f t="shared" si="27"/>
        <v>14505751.255790448</v>
      </c>
      <c r="U143" s="52"/>
      <c r="V143" s="52"/>
      <c r="W143" s="52"/>
      <c r="X143" s="95">
        <f>L143/'2023'!M143*100</f>
        <v>100</v>
      </c>
      <c r="Y143" s="95">
        <f>N143/'2023'!O143*100</f>
        <v>100</v>
      </c>
      <c r="Z143" s="95">
        <f t="shared" si="20"/>
        <v>100.2962962962963</v>
      </c>
      <c r="AA143" s="95">
        <f t="shared" si="21"/>
        <v>104</v>
      </c>
    </row>
    <row r="144" spans="1:27" s="3" customFormat="1" ht="61.5" customHeight="1">
      <c r="A144" s="38" t="s">
        <v>188</v>
      </c>
      <c r="B144" s="48" t="s">
        <v>189</v>
      </c>
      <c r="C144" s="49" t="s">
        <v>158</v>
      </c>
      <c r="D144" s="38" t="s">
        <v>364</v>
      </c>
      <c r="E144" s="13" t="s">
        <v>270</v>
      </c>
      <c r="F144" s="13" t="s">
        <v>383</v>
      </c>
      <c r="G144" s="32">
        <v>9687.0259999999998</v>
      </c>
      <c r="H144" s="32">
        <v>9969.8840000000018</v>
      </c>
      <c r="I144" s="32">
        <v>9687</v>
      </c>
      <c r="J144" s="32">
        <v>9867</v>
      </c>
      <c r="K144" s="32">
        <f t="shared" ref="K144:K208" si="28">G144+H144+I144+J144</f>
        <v>39210.910000000003</v>
      </c>
      <c r="L144" s="60">
        <v>138.28</v>
      </c>
      <c r="M144" s="60">
        <v>149.34240000000003</v>
      </c>
      <c r="N144" s="60">
        <f>'2023'!O144</f>
        <v>33.562048000000004</v>
      </c>
      <c r="O144" s="60">
        <f t="shared" si="18"/>
        <v>34.904529920000009</v>
      </c>
      <c r="P144" s="33">
        <f t="shared" si="23"/>
        <v>1014405.523690752</v>
      </c>
      <c r="Q144" s="33">
        <f t="shared" si="24"/>
        <v>1044025.8341575682</v>
      </c>
      <c r="R144" s="33">
        <f t="shared" si="25"/>
        <v>1108559.6474649601</v>
      </c>
      <c r="S144" s="33">
        <f t="shared" si="26"/>
        <v>1129158.46407936</v>
      </c>
      <c r="T144" s="33">
        <f t="shared" si="27"/>
        <v>4296149.4693926405</v>
      </c>
      <c r="U144" s="52"/>
      <c r="V144" s="52"/>
      <c r="W144" s="52"/>
      <c r="X144" s="95">
        <f>L144/'2023'!M144*100</f>
        <v>100</v>
      </c>
      <c r="Y144" s="95">
        <f>N144/'2023'!O144*100</f>
        <v>100</v>
      </c>
      <c r="Z144" s="95">
        <f t="shared" si="20"/>
        <v>108</v>
      </c>
      <c r="AA144" s="95">
        <f t="shared" si="21"/>
        <v>104</v>
      </c>
    </row>
    <row r="145" spans="1:27" s="3" customFormat="1" ht="51.75" customHeight="1">
      <c r="A145" s="38" t="s">
        <v>191</v>
      </c>
      <c r="B145" s="48" t="s">
        <v>192</v>
      </c>
      <c r="C145" s="49" t="s">
        <v>158</v>
      </c>
      <c r="D145" s="38" t="s">
        <v>190</v>
      </c>
      <c r="E145" s="13" t="s">
        <v>270</v>
      </c>
      <c r="F145" s="13"/>
      <c r="G145" s="32">
        <v>6578.2280000000001</v>
      </c>
      <c r="H145" s="32">
        <v>6731.1720000000005</v>
      </c>
      <c r="I145" s="32">
        <v>9365.7019999999993</v>
      </c>
      <c r="J145" s="32">
        <v>5972.933</v>
      </c>
      <c r="K145" s="32">
        <f t="shared" si="28"/>
        <v>28648.035</v>
      </c>
      <c r="L145" s="60">
        <f>'2023'!M145</f>
        <v>192.28319999999999</v>
      </c>
      <c r="M145" s="60">
        <f>('2023'!L145+'2023'!M145)/2*1.04*2-L145</f>
        <v>192.85292799999999</v>
      </c>
      <c r="N145" s="60">
        <f>'2023'!O145</f>
        <v>55.529344000000009</v>
      </c>
      <c r="O145" s="60">
        <f t="shared" si="18"/>
        <v>57.750517760000008</v>
      </c>
      <c r="P145" s="33">
        <f t="shared" si="23"/>
        <v>899598.0446471679</v>
      </c>
      <c r="Q145" s="33">
        <f t="shared" si="24"/>
        <v>920513.72639923193</v>
      </c>
      <c r="R145" s="33">
        <f t="shared" si="25"/>
        <v>1265328.9137895883</v>
      </c>
      <c r="S145" s="33">
        <f t="shared" si="26"/>
        <v>806957.64450203383</v>
      </c>
      <c r="T145" s="33">
        <f t="shared" si="27"/>
        <v>3892398.329338022</v>
      </c>
      <c r="U145" s="52"/>
      <c r="V145" s="52"/>
      <c r="W145" s="52"/>
      <c r="X145" s="95">
        <f>L145/'2023'!M145*100</f>
        <v>100</v>
      </c>
      <c r="Y145" s="95">
        <f>N145/'2023'!O145*100</f>
        <v>100</v>
      </c>
      <c r="Z145" s="95">
        <f t="shared" si="20"/>
        <v>100.2962962962963</v>
      </c>
      <c r="AA145" s="95">
        <f t="shared" si="21"/>
        <v>104</v>
      </c>
    </row>
    <row r="146" spans="1:27" s="3" customFormat="1" ht="81" customHeight="1">
      <c r="A146" s="38" t="s">
        <v>193</v>
      </c>
      <c r="B146" s="48" t="s">
        <v>194</v>
      </c>
      <c r="C146" s="49" t="s">
        <v>158</v>
      </c>
      <c r="D146" s="38" t="s">
        <v>365</v>
      </c>
      <c r="E146" s="13" t="s">
        <v>270</v>
      </c>
      <c r="F146" s="13" t="s">
        <v>295</v>
      </c>
      <c r="G146" s="32">
        <v>13140.509999999998</v>
      </c>
      <c r="H146" s="32">
        <v>12835.63</v>
      </c>
      <c r="I146" s="32">
        <v>13386.579</v>
      </c>
      <c r="J146" s="32">
        <v>15724.446</v>
      </c>
      <c r="K146" s="32">
        <f t="shared" si="28"/>
        <v>55087.164999999994</v>
      </c>
      <c r="L146" s="60">
        <f>'2023'!M146</f>
        <v>107.16840000000001</v>
      </c>
      <c r="M146" s="60">
        <f>('2023'!L146+'2023'!M146)/2*1.04*2-L146</f>
        <v>107.48593600000002</v>
      </c>
      <c r="N146" s="60">
        <f>'2023'!O146</f>
        <v>26.239616000000005</v>
      </c>
      <c r="O146" s="60">
        <f t="shared" si="18"/>
        <v>27.289200640000008</v>
      </c>
      <c r="P146" s="33">
        <f t="shared" si="23"/>
        <v>1063445.49543984</v>
      </c>
      <c r="Q146" s="33">
        <f t="shared" si="24"/>
        <v>1038771.92777392</v>
      </c>
      <c r="R146" s="33">
        <f t="shared" si="25"/>
        <v>1073559.9334387337</v>
      </c>
      <c r="S146" s="33">
        <f t="shared" si="26"/>
        <v>1261049.2345446108</v>
      </c>
      <c r="T146" s="33">
        <f t="shared" si="27"/>
        <v>4436826.5911971042</v>
      </c>
      <c r="U146" s="52"/>
      <c r="V146" s="52"/>
      <c r="W146" s="52"/>
      <c r="X146" s="95">
        <f>L146/'2023'!M146*100</f>
        <v>100</v>
      </c>
      <c r="Y146" s="95">
        <f>N146/'2023'!O146*100</f>
        <v>100</v>
      </c>
      <c r="Z146" s="95">
        <f t="shared" si="20"/>
        <v>100.2962962962963</v>
      </c>
      <c r="AA146" s="95">
        <f t="shared" si="21"/>
        <v>104</v>
      </c>
    </row>
    <row r="147" spans="1:27" s="3" customFormat="1" ht="10.5" customHeight="1">
      <c r="A147" s="38"/>
      <c r="B147" s="48"/>
      <c r="C147" s="49"/>
      <c r="D147" s="38"/>
      <c r="E147" s="13"/>
      <c r="F147" s="13"/>
      <c r="G147" s="32"/>
      <c r="H147" s="32"/>
      <c r="I147" s="32"/>
      <c r="J147" s="32"/>
      <c r="K147" s="32"/>
      <c r="L147" s="60"/>
      <c r="M147" s="60"/>
      <c r="N147" s="60"/>
      <c r="O147" s="60"/>
      <c r="P147" s="33"/>
      <c r="Q147" s="33"/>
      <c r="R147" s="33"/>
      <c r="S147" s="33"/>
      <c r="T147" s="33"/>
      <c r="U147" s="52"/>
      <c r="V147" s="52"/>
      <c r="W147" s="52"/>
      <c r="X147" s="95" t="e">
        <f>L147/'2023'!M147*100</f>
        <v>#DIV/0!</v>
      </c>
      <c r="Y147" s="95" t="e">
        <f>N147/'2023'!O147*100</f>
        <v>#DIV/0!</v>
      </c>
      <c r="Z147" s="95" t="e">
        <f t="shared" si="20"/>
        <v>#DIV/0!</v>
      </c>
      <c r="AA147" s="95" t="e">
        <f t="shared" si="21"/>
        <v>#DIV/0!</v>
      </c>
    </row>
    <row r="148" spans="1:27" s="3" customFormat="1" ht="48.75" customHeight="1">
      <c r="A148" s="38">
        <v>2902060361</v>
      </c>
      <c r="B148" s="48" t="s">
        <v>324</v>
      </c>
      <c r="C148" s="49" t="s">
        <v>323</v>
      </c>
      <c r="D148" s="38"/>
      <c r="E148" s="13" t="s">
        <v>270</v>
      </c>
      <c r="F148" s="13" t="s">
        <v>325</v>
      </c>
      <c r="G148" s="32">
        <v>264838.96100000001</v>
      </c>
      <c r="H148" s="32">
        <v>238769.79699999999</v>
      </c>
      <c r="I148" s="32">
        <v>220598.08100000001</v>
      </c>
      <c r="J148" s="32">
        <v>255115.14499999999</v>
      </c>
      <c r="K148" s="32">
        <f t="shared" si="28"/>
        <v>979321.98400000005</v>
      </c>
      <c r="L148" s="60">
        <f>'2023'!M148</f>
        <v>53.37</v>
      </c>
      <c r="M148" s="60">
        <f>('2023'!L148+'2023'!M148)/2*1.04*2-L148</f>
        <v>57.639599999999994</v>
      </c>
      <c r="N148" s="60">
        <f>'2023'!O148</f>
        <v>32.982807936000007</v>
      </c>
      <c r="O148" s="60">
        <f t="shared" ref="O148:O212" si="29">N148*1.04</f>
        <v>34.302120253440009</v>
      </c>
      <c r="P148" s="33">
        <f t="shared" si="23"/>
        <v>5399322.7639372032</v>
      </c>
      <c r="Q148" s="33">
        <f t="shared" si="24"/>
        <v>4867845.7105212882</v>
      </c>
      <c r="R148" s="33">
        <f t="shared" si="25"/>
        <v>5148203.2474674992</v>
      </c>
      <c r="S148" s="33">
        <f t="shared" si="26"/>
        <v>5953744.5294782137</v>
      </c>
      <c r="T148" s="33">
        <f t="shared" si="27"/>
        <v>21369116.251404203</v>
      </c>
      <c r="U148" s="52"/>
      <c r="V148" s="52"/>
      <c r="W148" s="52"/>
      <c r="X148" s="95">
        <f>L148/'2023'!M148*100</f>
        <v>100</v>
      </c>
      <c r="Y148" s="95">
        <f>N148/'2023'!O148*100</f>
        <v>100</v>
      </c>
      <c r="Z148" s="95">
        <f t="shared" si="20"/>
        <v>107.99999999999999</v>
      </c>
      <c r="AA148" s="95">
        <f t="shared" si="21"/>
        <v>104</v>
      </c>
    </row>
    <row r="149" spans="1:27" s="3" customFormat="1" ht="48.75" customHeight="1">
      <c r="A149" s="38">
        <v>2902059091</v>
      </c>
      <c r="B149" s="48" t="s">
        <v>404</v>
      </c>
      <c r="C149" s="49" t="s">
        <v>323</v>
      </c>
      <c r="D149" s="38"/>
      <c r="E149" s="13" t="s">
        <v>270</v>
      </c>
      <c r="F149" s="13"/>
      <c r="G149" s="32">
        <v>1388518</v>
      </c>
      <c r="H149" s="32">
        <v>1388518</v>
      </c>
      <c r="I149" s="32">
        <v>1388518</v>
      </c>
      <c r="J149" s="32">
        <v>1388518</v>
      </c>
      <c r="K149" s="32">
        <f t="shared" si="28"/>
        <v>5554072</v>
      </c>
      <c r="L149" s="60">
        <f>'2023'!M149</f>
        <v>33.012638399999993</v>
      </c>
      <c r="M149" s="60">
        <f>('2023'!L149+'2023'!M149)/2*1.04*2-L149</f>
        <v>35.078905536000001</v>
      </c>
      <c r="N149" s="60">
        <f>'2023'!O149</f>
        <v>32.982807936000007</v>
      </c>
      <c r="O149" s="60">
        <f t="shared" si="29"/>
        <v>34.302120253440009</v>
      </c>
      <c r="P149" s="33">
        <f t="shared" si="23"/>
        <v>41420.136212331963</v>
      </c>
      <c r="Q149" s="33">
        <f t="shared" si="24"/>
        <v>41420.136212331963</v>
      </c>
      <c r="R149" s="33">
        <f t="shared" si="25"/>
        <v>1078580.3469696345</v>
      </c>
      <c r="S149" s="33">
        <f t="shared" si="26"/>
        <v>1078580.3469696345</v>
      </c>
      <c r="T149" s="33">
        <f t="shared" si="27"/>
        <v>2240000.9663639329</v>
      </c>
      <c r="U149" s="52"/>
      <c r="V149" s="52"/>
      <c r="W149" s="52"/>
      <c r="X149" s="95">
        <f>L149/'2023'!M149*100</f>
        <v>100</v>
      </c>
      <c r="Y149" s="95">
        <f>N149/'2023'!O149*100</f>
        <v>100</v>
      </c>
      <c r="Z149" s="95">
        <f t="shared" si="20"/>
        <v>106.25901847336144</v>
      </c>
      <c r="AA149" s="95">
        <f t="shared" si="21"/>
        <v>104</v>
      </c>
    </row>
    <row r="150" spans="1:27" s="3" customFormat="1" ht="6.75" customHeight="1">
      <c r="A150" s="38"/>
      <c r="B150" s="48"/>
      <c r="C150" s="49"/>
      <c r="D150" s="38"/>
      <c r="E150" s="13"/>
      <c r="F150" s="13"/>
      <c r="G150" s="32"/>
      <c r="H150" s="32"/>
      <c r="I150" s="32"/>
      <c r="J150" s="32"/>
      <c r="K150" s="32"/>
      <c r="L150" s="60"/>
      <c r="M150" s="60"/>
      <c r="N150" s="60"/>
      <c r="O150" s="60"/>
      <c r="P150" s="33"/>
      <c r="Q150" s="33"/>
      <c r="R150" s="33"/>
      <c r="S150" s="33"/>
      <c r="T150" s="33"/>
      <c r="U150" s="52"/>
      <c r="V150" s="52"/>
      <c r="W150" s="52"/>
      <c r="X150" s="95" t="e">
        <f>L150/'2023'!M150*100</f>
        <v>#DIV/0!</v>
      </c>
      <c r="Y150" s="95" t="e">
        <f>N150/'2023'!O150*100</f>
        <v>#DIV/0!</v>
      </c>
      <c r="Z150" s="95" t="e">
        <f t="shared" si="20"/>
        <v>#DIV/0!</v>
      </c>
      <c r="AA150" s="95" t="e">
        <f t="shared" si="21"/>
        <v>#DIV/0!</v>
      </c>
    </row>
    <row r="151" spans="1:27" s="3" customFormat="1" ht="56.25" customHeight="1">
      <c r="A151" s="38" t="s">
        <v>197</v>
      </c>
      <c r="B151" s="48" t="s">
        <v>198</v>
      </c>
      <c r="C151" s="49" t="s">
        <v>195</v>
      </c>
      <c r="D151" s="38" t="s">
        <v>196</v>
      </c>
      <c r="E151" s="13" t="s">
        <v>270</v>
      </c>
      <c r="F151" s="13"/>
      <c r="G151" s="32">
        <v>7418.2610000000004</v>
      </c>
      <c r="H151" s="32">
        <v>7618.848</v>
      </c>
      <c r="I151" s="32">
        <v>8587.2929999999997</v>
      </c>
      <c r="J151" s="32">
        <v>7716.4870000000001</v>
      </c>
      <c r="K151" s="32">
        <f t="shared" si="28"/>
        <v>31340.889000000003</v>
      </c>
      <c r="L151" s="60">
        <f>'2023'!M151</f>
        <v>77.995471200000011</v>
      </c>
      <c r="M151" s="60">
        <f>('2023'!L151+'2023'!M151)/2*1.04*2-L151</f>
        <v>83.851670047999974</v>
      </c>
      <c r="N151" s="60">
        <f>'2023'!O151</f>
        <v>40.183711360000004</v>
      </c>
      <c r="O151" s="60">
        <f t="shared" si="29"/>
        <v>41.791059814400008</v>
      </c>
      <c r="P151" s="33">
        <f t="shared" si="23"/>
        <v>280497.50336243829</v>
      </c>
      <c r="Q151" s="33">
        <f t="shared" si="24"/>
        <v>288082.05083346437</v>
      </c>
      <c r="R151" s="33">
        <f t="shared" si="25"/>
        <v>361186.78383472137</v>
      </c>
      <c r="S151" s="33">
        <f t="shared" si="26"/>
        <v>324560.15207964112</v>
      </c>
      <c r="T151" s="33">
        <f t="shared" si="27"/>
        <v>1254326.4901102651</v>
      </c>
      <c r="U151" s="52"/>
      <c r="V151" s="52"/>
      <c r="W151" s="52"/>
      <c r="X151" s="95">
        <f>L151/'2023'!M151*100</f>
        <v>100</v>
      </c>
      <c r="Y151" s="95">
        <f>N151/'2023'!O151*100</f>
        <v>100</v>
      </c>
      <c r="Z151" s="95">
        <f t="shared" si="20"/>
        <v>107.50838318930491</v>
      </c>
      <c r="AA151" s="95">
        <f t="shared" si="21"/>
        <v>104</v>
      </c>
    </row>
    <row r="152" spans="1:27" s="3" customFormat="1" ht="56.25" customHeight="1">
      <c r="A152" s="38" t="s">
        <v>52</v>
      </c>
      <c r="B152" s="48" t="s">
        <v>53</v>
      </c>
      <c r="C152" s="49" t="s">
        <v>195</v>
      </c>
      <c r="D152" s="38" t="s">
        <v>199</v>
      </c>
      <c r="E152" s="13" t="s">
        <v>270</v>
      </c>
      <c r="F152" s="13"/>
      <c r="G152" s="32">
        <v>50973.729999999996</v>
      </c>
      <c r="H152" s="32">
        <v>47848.56</v>
      </c>
      <c r="I152" s="32">
        <v>51122.73</v>
      </c>
      <c r="J152" s="32">
        <v>50436.33</v>
      </c>
      <c r="K152" s="32">
        <f t="shared" si="28"/>
        <v>200381.34999999998</v>
      </c>
      <c r="L152" s="60">
        <f>'2023'!M152</f>
        <v>74.833200000000019</v>
      </c>
      <c r="M152" s="60">
        <f>('2023'!L152+'2023'!M152)/2*1.04*2-L152</f>
        <v>75.054928000000004</v>
      </c>
      <c r="N152" s="60">
        <f>'2023'!O152</f>
        <v>39.660108800000003</v>
      </c>
      <c r="O152" s="60">
        <f t="shared" si="29"/>
        <v>41.246513152000006</v>
      </c>
      <c r="P152" s="33">
        <f t="shared" si="23"/>
        <v>1792903.6540941766</v>
      </c>
      <c r="Q152" s="33">
        <f t="shared" si="24"/>
        <v>1682981.7646686726</v>
      </c>
      <c r="R152" s="33">
        <f t="shared" si="25"/>
        <v>1728378.4640022952</v>
      </c>
      <c r="S152" s="33">
        <f t="shared" si="26"/>
        <v>1705172.3680506279</v>
      </c>
      <c r="T152" s="33">
        <f t="shared" si="27"/>
        <v>6909436.2508157715</v>
      </c>
      <c r="U152" s="52"/>
      <c r="V152" s="52"/>
      <c r="W152" s="52"/>
      <c r="X152" s="95">
        <f>L152/'2023'!M152*100</f>
        <v>100</v>
      </c>
      <c r="Y152" s="95">
        <f>N152/'2023'!O152*100</f>
        <v>100</v>
      </c>
      <c r="Z152" s="95">
        <f t="shared" si="20"/>
        <v>100.29629629629628</v>
      </c>
      <c r="AA152" s="95">
        <f t="shared" si="21"/>
        <v>104</v>
      </c>
    </row>
    <row r="153" spans="1:27" s="3" customFormat="1" ht="56.25" customHeight="1">
      <c r="A153" s="38" t="s">
        <v>52</v>
      </c>
      <c r="B153" s="48" t="s">
        <v>53</v>
      </c>
      <c r="C153" s="49" t="s">
        <v>195</v>
      </c>
      <c r="D153" s="38" t="s">
        <v>200</v>
      </c>
      <c r="E153" s="13" t="s">
        <v>270</v>
      </c>
      <c r="F153" s="13"/>
      <c r="G153" s="32">
        <v>1145.71</v>
      </c>
      <c r="H153" s="32">
        <v>1160.22</v>
      </c>
      <c r="I153" s="32">
        <v>1370.16</v>
      </c>
      <c r="J153" s="32">
        <v>1823.02</v>
      </c>
      <c r="K153" s="32">
        <f t="shared" si="28"/>
        <v>5499.1100000000006</v>
      </c>
      <c r="L153" s="60">
        <f>'2023'!M153</f>
        <v>74.501635999999991</v>
      </c>
      <c r="M153" s="60">
        <f>('2023'!L153+'2023'!M153)/2*1.04*2-L153</f>
        <v>75.073801440000011</v>
      </c>
      <c r="N153" s="60">
        <f>'2023'!O153</f>
        <v>30.490304000000002</v>
      </c>
      <c r="O153" s="60">
        <f t="shared" si="29"/>
        <v>31.709916160000002</v>
      </c>
      <c r="P153" s="33">
        <f t="shared" si="23"/>
        <v>50424.223185719988</v>
      </c>
      <c r="Q153" s="33">
        <f t="shared" si="24"/>
        <v>51062.82761303999</v>
      </c>
      <c r="R153" s="33">
        <f t="shared" si="25"/>
        <v>59415.461055244814</v>
      </c>
      <c r="S153" s="33">
        <f t="shared" si="26"/>
        <v>79053.230143145614</v>
      </c>
      <c r="T153" s="33">
        <f t="shared" si="27"/>
        <v>239955.74199715041</v>
      </c>
      <c r="U153" s="52"/>
      <c r="V153" s="52"/>
      <c r="W153" s="52"/>
      <c r="X153" s="95">
        <f>L153/'2023'!M153*100</f>
        <v>100</v>
      </c>
      <c r="Y153" s="95">
        <f>N153/'2023'!O153*100</f>
        <v>100</v>
      </c>
      <c r="Z153" s="95">
        <f t="shared" si="20"/>
        <v>100.76799043714961</v>
      </c>
      <c r="AA153" s="95">
        <f t="shared" si="21"/>
        <v>104</v>
      </c>
    </row>
    <row r="154" spans="1:27" s="3" customFormat="1" ht="56.25" customHeight="1">
      <c r="A154" s="38" t="s">
        <v>202</v>
      </c>
      <c r="B154" s="48" t="s">
        <v>203</v>
      </c>
      <c r="C154" s="49" t="s">
        <v>195</v>
      </c>
      <c r="D154" s="38" t="s">
        <v>201</v>
      </c>
      <c r="E154" s="13" t="s">
        <v>270</v>
      </c>
      <c r="F154" s="13"/>
      <c r="G154" s="32">
        <v>4479.0739999999996</v>
      </c>
      <c r="H154" s="32">
        <v>5099.4279999999999</v>
      </c>
      <c r="I154" s="32">
        <v>5675.4520000000002</v>
      </c>
      <c r="J154" s="32">
        <v>4651.665</v>
      </c>
      <c r="K154" s="32">
        <f t="shared" si="28"/>
        <v>19905.619000000002</v>
      </c>
      <c r="L154" s="60">
        <f>'2023'!M154</f>
        <v>71.951600000000028</v>
      </c>
      <c r="M154" s="60">
        <f>('2023'!L154+'2023'!M154)/2*1.04*2-L154</f>
        <v>77.352464000000012</v>
      </c>
      <c r="N154" s="60">
        <f>'2023'!O154</f>
        <v>35.638719999999999</v>
      </c>
      <c r="O154" s="60">
        <f t="shared" si="29"/>
        <v>37.064268800000001</v>
      </c>
      <c r="P154" s="33">
        <f t="shared" si="23"/>
        <v>162648.07667312011</v>
      </c>
      <c r="Q154" s="33">
        <f t="shared" si="24"/>
        <v>185174.91703264014</v>
      </c>
      <c r="R154" s="33">
        <f t="shared" si="25"/>
        <v>228653.71802423047</v>
      </c>
      <c r="S154" s="33">
        <f t="shared" si="26"/>
        <v>187407.18752500805</v>
      </c>
      <c r="T154" s="33">
        <f t="shared" si="27"/>
        <v>763883.89925499866</v>
      </c>
      <c r="U154" s="52"/>
      <c r="V154" s="52"/>
      <c r="W154" s="52"/>
      <c r="X154" s="95">
        <f>L154/'2023'!M154*100</f>
        <v>100</v>
      </c>
      <c r="Y154" s="95">
        <f>N154/'2023'!O154*100</f>
        <v>100</v>
      </c>
      <c r="Z154" s="95">
        <f t="shared" si="20"/>
        <v>107.50624586527609</v>
      </c>
      <c r="AA154" s="95">
        <f t="shared" si="21"/>
        <v>104</v>
      </c>
    </row>
    <row r="155" spans="1:27" s="3" customFormat="1" ht="56.25" customHeight="1">
      <c r="A155" s="38" t="s">
        <v>205</v>
      </c>
      <c r="B155" s="48" t="s">
        <v>206</v>
      </c>
      <c r="C155" s="49" t="s">
        <v>195</v>
      </c>
      <c r="D155" s="38" t="s">
        <v>204</v>
      </c>
      <c r="E155" s="13" t="s">
        <v>270</v>
      </c>
      <c r="F155" s="13"/>
      <c r="G155" s="32">
        <v>2526.8650000000002</v>
      </c>
      <c r="H155" s="32">
        <v>2378.44</v>
      </c>
      <c r="I155" s="32">
        <v>2323.5</v>
      </c>
      <c r="J155" s="32">
        <v>2317.9699999999998</v>
      </c>
      <c r="K155" s="32">
        <f t="shared" si="28"/>
        <v>9546.7749999999996</v>
      </c>
      <c r="L155" s="60">
        <f>'2023'!M155</f>
        <v>73.332000000000022</v>
      </c>
      <c r="M155" s="60">
        <f>('2023'!L155+'2023'!M155)/2*1.04*2-L155</f>
        <v>73.54928000000001</v>
      </c>
      <c r="N155" s="60">
        <f>'2023'!O155</f>
        <v>35.638395520000003</v>
      </c>
      <c r="O155" s="60">
        <f t="shared" si="29"/>
        <v>37.063931340800004</v>
      </c>
      <c r="P155" s="33">
        <f t="shared" si="23"/>
        <v>95246.649884355254</v>
      </c>
      <c r="Q155" s="33">
        <f t="shared" si="24"/>
        <v>89651.976639411252</v>
      </c>
      <c r="R155" s="33">
        <f t="shared" si="25"/>
        <v>84773.707609651217</v>
      </c>
      <c r="S155" s="33">
        <f t="shared" si="26"/>
        <v>84571.943631565839</v>
      </c>
      <c r="T155" s="33">
        <f t="shared" si="27"/>
        <v>354244.27776498353</v>
      </c>
      <c r="U155" s="52"/>
      <c r="V155" s="52"/>
      <c r="W155" s="52"/>
      <c r="X155" s="95">
        <f>L155/'2023'!M155*100</f>
        <v>100</v>
      </c>
      <c r="Y155" s="95">
        <f>N155/'2023'!O155*100</f>
        <v>100</v>
      </c>
      <c r="Z155" s="95">
        <f t="shared" si="20"/>
        <v>100.29629629629628</v>
      </c>
      <c r="AA155" s="95">
        <f t="shared" si="21"/>
        <v>104</v>
      </c>
    </row>
    <row r="156" spans="1:27" s="3" customFormat="1" ht="56.25" customHeight="1">
      <c r="A156" s="38" t="s">
        <v>205</v>
      </c>
      <c r="B156" s="48" t="s">
        <v>206</v>
      </c>
      <c r="C156" s="49" t="s">
        <v>195</v>
      </c>
      <c r="D156" s="38" t="s">
        <v>207</v>
      </c>
      <c r="E156" s="13" t="s">
        <v>270</v>
      </c>
      <c r="F156" s="13" t="s">
        <v>327</v>
      </c>
      <c r="G156" s="32">
        <v>696</v>
      </c>
      <c r="H156" s="32">
        <v>696</v>
      </c>
      <c r="I156" s="32">
        <v>2323.5</v>
      </c>
      <c r="J156" s="32">
        <v>2317.9699999999998</v>
      </c>
      <c r="K156" s="32">
        <f t="shared" si="28"/>
        <v>6033.4699999999993</v>
      </c>
      <c r="L156" s="60">
        <f>'2023'!M156</f>
        <v>82.890000000000015</v>
      </c>
      <c r="M156" s="60">
        <f>('2023'!L156+'2023'!M156)/2*1.04*2-L156</f>
        <v>83.135600000000011</v>
      </c>
      <c r="N156" s="60">
        <f>'2023'!O156</f>
        <v>71.343633920000002</v>
      </c>
      <c r="O156" s="60">
        <f t="shared" si="29"/>
        <v>74.197379276800007</v>
      </c>
      <c r="P156" s="33">
        <f t="shared" si="23"/>
        <v>8036.2707916800091</v>
      </c>
      <c r="Q156" s="33">
        <f t="shared" si="24"/>
        <v>8036.2707916800091</v>
      </c>
      <c r="R156" s="33">
        <f t="shared" si="25"/>
        <v>20767.955850355211</v>
      </c>
      <c r="S156" s="33">
        <f t="shared" si="26"/>
        <v>20718.52748975591</v>
      </c>
      <c r="T156" s="33">
        <f t="shared" si="27"/>
        <v>57559.024923471137</v>
      </c>
      <c r="U156" s="52"/>
      <c r="V156" s="52"/>
      <c r="W156" s="52"/>
      <c r="X156" s="95">
        <f>L156/'2023'!M156*100</f>
        <v>100</v>
      </c>
      <c r="Y156" s="95">
        <f>N156/'2023'!O156*100</f>
        <v>100</v>
      </c>
      <c r="Z156" s="95">
        <f t="shared" si="20"/>
        <v>100.29629629629628</v>
      </c>
      <c r="AA156" s="95">
        <f t="shared" si="21"/>
        <v>104</v>
      </c>
    </row>
    <row r="157" spans="1:27" s="3" customFormat="1" ht="56.25" customHeight="1">
      <c r="A157" s="38" t="s">
        <v>205</v>
      </c>
      <c r="B157" s="48" t="s">
        <v>206</v>
      </c>
      <c r="C157" s="49" t="s">
        <v>195</v>
      </c>
      <c r="D157" s="38" t="s">
        <v>208</v>
      </c>
      <c r="E157" s="13" t="s">
        <v>270</v>
      </c>
      <c r="F157" s="13"/>
      <c r="G157" s="32">
        <v>539.62400000000002</v>
      </c>
      <c r="H157" s="32">
        <v>783.28</v>
      </c>
      <c r="I157" s="32">
        <v>756.89</v>
      </c>
      <c r="J157" s="32">
        <v>754.21999999999991</v>
      </c>
      <c r="K157" s="32">
        <f t="shared" si="28"/>
        <v>2834.0139999999997</v>
      </c>
      <c r="L157" s="60">
        <f>'2023'!M157</f>
        <v>82.900800000000018</v>
      </c>
      <c r="M157" s="60">
        <f>('2023'!L157+'2023'!M157)/2*1.04*2-L157</f>
        <v>83.146432000000019</v>
      </c>
      <c r="N157" s="60">
        <f>'2023'!O157</f>
        <v>35.638395520000003</v>
      </c>
      <c r="O157" s="60">
        <f t="shared" si="29"/>
        <v>37.063931340800004</v>
      </c>
      <c r="P157" s="33">
        <f t="shared" si="23"/>
        <v>25503.927755115528</v>
      </c>
      <c r="Q157" s="33">
        <f t="shared" si="24"/>
        <v>37019.696181094412</v>
      </c>
      <c r="R157" s="33">
        <f t="shared" si="25"/>
        <v>34879.383923941896</v>
      </c>
      <c r="S157" s="33">
        <f t="shared" si="26"/>
        <v>34756.343647181835</v>
      </c>
      <c r="T157" s="33">
        <f t="shared" si="27"/>
        <v>132159.35150733369</v>
      </c>
      <c r="U157" s="52"/>
      <c r="V157" s="52"/>
      <c r="W157" s="52"/>
      <c r="X157" s="95">
        <f>L157/'2023'!M157*100</f>
        <v>100</v>
      </c>
      <c r="Y157" s="95">
        <f>N157/'2023'!O157*100</f>
        <v>100</v>
      </c>
      <c r="Z157" s="95">
        <f t="shared" si="20"/>
        <v>100.2962962962963</v>
      </c>
      <c r="AA157" s="95">
        <f t="shared" si="21"/>
        <v>104</v>
      </c>
    </row>
    <row r="158" spans="1:27" s="3" customFormat="1" ht="56.25" customHeight="1">
      <c r="A158" s="38" t="s">
        <v>210</v>
      </c>
      <c r="B158" s="48" t="s">
        <v>211</v>
      </c>
      <c r="C158" s="49" t="s">
        <v>195</v>
      </c>
      <c r="D158" s="38" t="s">
        <v>209</v>
      </c>
      <c r="E158" s="13" t="s">
        <v>270</v>
      </c>
      <c r="F158" s="13"/>
      <c r="G158" s="32">
        <v>14428.892</v>
      </c>
      <c r="H158" s="32">
        <v>13844.735000000001</v>
      </c>
      <c r="I158" s="32">
        <v>14925.790999999999</v>
      </c>
      <c r="J158" s="32">
        <v>14271.733000000002</v>
      </c>
      <c r="K158" s="32">
        <f t="shared" si="28"/>
        <v>57471.150999999998</v>
      </c>
      <c r="L158" s="60">
        <f>'2023'!M158</f>
        <v>60.944400000000009</v>
      </c>
      <c r="M158" s="60">
        <f>('2023'!L158+'2023'!M158)/2*1.04*2-L158</f>
        <v>61.93617600000001</v>
      </c>
      <c r="N158" s="60">
        <f>'2023'!O158</f>
        <v>30.492800000000003</v>
      </c>
      <c r="O158" s="60">
        <f t="shared" si="29"/>
        <v>31.712512000000004</v>
      </c>
      <c r="P158" s="33">
        <f t="shared" si="23"/>
        <v>439382.84762720007</v>
      </c>
      <c r="Q158" s="33">
        <f t="shared" si="24"/>
        <v>421594.33232600009</v>
      </c>
      <c r="R158" s="33">
        <f t="shared" si="25"/>
        <v>451112.09211822407</v>
      </c>
      <c r="S158" s="33">
        <f t="shared" si="26"/>
        <v>431344.06288971216</v>
      </c>
      <c r="T158" s="33">
        <f t="shared" si="27"/>
        <v>1743433.3349611363</v>
      </c>
      <c r="U158" s="52"/>
      <c r="V158" s="52"/>
      <c r="W158" s="52"/>
      <c r="X158" s="95">
        <f>L158/'2023'!M158*100</f>
        <v>100</v>
      </c>
      <c r="Y158" s="95">
        <f>N158/'2023'!O158*100</f>
        <v>100</v>
      </c>
      <c r="Z158" s="95">
        <f t="shared" si="20"/>
        <v>101.62734558056196</v>
      </c>
      <c r="AA158" s="95">
        <f t="shared" si="21"/>
        <v>104</v>
      </c>
    </row>
    <row r="159" spans="1:27" s="3" customFormat="1" ht="56.25" customHeight="1">
      <c r="A159" s="38" t="s">
        <v>213</v>
      </c>
      <c r="B159" s="48" t="s">
        <v>214</v>
      </c>
      <c r="C159" s="49" t="s">
        <v>195</v>
      </c>
      <c r="D159" s="38" t="s">
        <v>212</v>
      </c>
      <c r="E159" s="13" t="s">
        <v>270</v>
      </c>
      <c r="F159" s="13"/>
      <c r="G159" s="32">
        <v>2495.652</v>
      </c>
      <c r="H159" s="32">
        <v>2533.0590000000002</v>
      </c>
      <c r="I159" s="32">
        <v>2781.067</v>
      </c>
      <c r="J159" s="32">
        <v>2663.21</v>
      </c>
      <c r="K159" s="32">
        <f t="shared" si="28"/>
        <v>10472.988000000001</v>
      </c>
      <c r="L159" s="60">
        <f>'2023'!M159</f>
        <v>89.165367200000006</v>
      </c>
      <c r="M159" s="60">
        <f>('2023'!L159+'2023'!M159)/2*1.04*2-L159</f>
        <v>91.336561887999991</v>
      </c>
      <c r="N159" s="60">
        <f>'2023'!O159</f>
        <v>35.638395520000003</v>
      </c>
      <c r="O159" s="60">
        <f t="shared" si="29"/>
        <v>37.063931340800004</v>
      </c>
      <c r="P159" s="33">
        <f t="shared" si="23"/>
        <v>133584.69392713538</v>
      </c>
      <c r="Q159" s="33">
        <f t="shared" si="24"/>
        <v>135586.97735676914</v>
      </c>
      <c r="R159" s="33">
        <f t="shared" si="25"/>
        <v>150935.82181800983</v>
      </c>
      <c r="S159" s="33">
        <f t="shared" si="26"/>
        <v>144539.41239960847</v>
      </c>
      <c r="T159" s="33">
        <f t="shared" si="27"/>
        <v>564646.90550152282</v>
      </c>
      <c r="U159" s="52"/>
      <c r="V159" s="52"/>
      <c r="W159" s="52"/>
      <c r="X159" s="95">
        <f>L159/'2023'!M159*100</f>
        <v>100</v>
      </c>
      <c r="Y159" s="95">
        <f>N159/'2023'!O159*100</f>
        <v>100</v>
      </c>
      <c r="Z159" s="95">
        <f t="shared" si="20"/>
        <v>102.43502018348664</v>
      </c>
      <c r="AA159" s="95">
        <f t="shared" si="21"/>
        <v>104</v>
      </c>
    </row>
    <row r="160" spans="1:27" s="3" customFormat="1" ht="56.25" customHeight="1">
      <c r="A160" s="38" t="s">
        <v>213</v>
      </c>
      <c r="B160" s="48" t="s">
        <v>214</v>
      </c>
      <c r="C160" s="49" t="s">
        <v>195</v>
      </c>
      <c r="D160" s="38" t="s">
        <v>215</v>
      </c>
      <c r="E160" s="13" t="s">
        <v>270</v>
      </c>
      <c r="F160" s="13"/>
      <c r="G160" s="32">
        <v>1042.184</v>
      </c>
      <c r="H160" s="32">
        <v>1128.701</v>
      </c>
      <c r="I160" s="32">
        <v>1216.595</v>
      </c>
      <c r="J160" s="32">
        <v>1296.6300000000001</v>
      </c>
      <c r="K160" s="32">
        <f t="shared" si="28"/>
        <v>4684.1100000000006</v>
      </c>
      <c r="L160" s="60">
        <f>'2023'!M160</f>
        <v>60.911999999999999</v>
      </c>
      <c r="M160" s="60">
        <f>('2023'!L160+'2023'!M160)/2*1.04*2-L160</f>
        <v>61.092480000000002</v>
      </c>
      <c r="N160" s="60">
        <f>'2023'!O160</f>
        <v>35.638395520000003</v>
      </c>
      <c r="O160" s="60">
        <f t="shared" si="29"/>
        <v>37.063931340800004</v>
      </c>
      <c r="P160" s="33">
        <f t="shared" si="23"/>
        <v>26339.746211384314</v>
      </c>
      <c r="Q160" s="33">
        <f t="shared" si="24"/>
        <v>28526.342650180475</v>
      </c>
      <c r="R160" s="33">
        <f t="shared" si="25"/>
        <v>29233.012156039422</v>
      </c>
      <c r="S160" s="33">
        <f t="shared" si="26"/>
        <v>31156.137047978496</v>
      </c>
      <c r="T160" s="33">
        <f t="shared" si="27"/>
        <v>115255.2380655827</v>
      </c>
      <c r="U160" s="52"/>
      <c r="V160" s="52"/>
      <c r="W160" s="52"/>
      <c r="X160" s="95">
        <f>L160/'2023'!M160*100</f>
        <v>100</v>
      </c>
      <c r="Y160" s="95">
        <f>N160/'2023'!O160*100</f>
        <v>100</v>
      </c>
      <c r="Z160" s="95">
        <f t="shared" si="20"/>
        <v>100.2962962962963</v>
      </c>
      <c r="AA160" s="95">
        <f t="shared" si="21"/>
        <v>104</v>
      </c>
    </row>
    <row r="161" spans="1:27" s="3" customFormat="1" ht="56.25" customHeight="1">
      <c r="A161" s="38" t="s">
        <v>213</v>
      </c>
      <c r="B161" s="48" t="s">
        <v>214</v>
      </c>
      <c r="C161" s="49" t="s">
        <v>195</v>
      </c>
      <c r="D161" s="38" t="s">
        <v>216</v>
      </c>
      <c r="E161" s="13" t="s">
        <v>270</v>
      </c>
      <c r="F161" s="13"/>
      <c r="G161" s="32">
        <v>516.91300000000001</v>
      </c>
      <c r="H161" s="32">
        <v>398.95000000000005</v>
      </c>
      <c r="I161" s="32">
        <v>417.32799999999997</v>
      </c>
      <c r="J161" s="32">
        <v>636.50599999999997</v>
      </c>
      <c r="K161" s="32">
        <f t="shared" si="28"/>
        <v>1969.6970000000001</v>
      </c>
      <c r="L161" s="60">
        <f>'2023'!M161</f>
        <v>80.8596</v>
      </c>
      <c r="M161" s="60">
        <f>('2023'!L161+'2023'!M161)/2*1.04*2-L161</f>
        <v>81.099184000000008</v>
      </c>
      <c r="N161" s="60">
        <f>'2023'!O161</f>
        <v>35.638395520000003</v>
      </c>
      <c r="O161" s="60">
        <f t="shared" si="29"/>
        <v>37.063931340800004</v>
      </c>
      <c r="P161" s="33">
        <f t="shared" si="23"/>
        <v>23375.42847137024</v>
      </c>
      <c r="Q161" s="33">
        <f t="shared" si="24"/>
        <v>18040.999527296</v>
      </c>
      <c r="R161" s="33">
        <f t="shared" si="25"/>
        <v>18377.143921758619</v>
      </c>
      <c r="S161" s="33">
        <f t="shared" si="26"/>
        <v>28028.702529096758</v>
      </c>
      <c r="T161" s="33">
        <f t="shared" si="27"/>
        <v>87822.274449521617</v>
      </c>
      <c r="U161" s="52"/>
      <c r="V161" s="52"/>
      <c r="W161" s="52"/>
      <c r="X161" s="95">
        <f>L161/'2023'!M161*100</f>
        <v>100</v>
      </c>
      <c r="Y161" s="95">
        <f>N161/'2023'!O161*100</f>
        <v>100</v>
      </c>
      <c r="Z161" s="95">
        <f t="shared" si="20"/>
        <v>100.2962962962963</v>
      </c>
      <c r="AA161" s="95">
        <f t="shared" si="21"/>
        <v>104</v>
      </c>
    </row>
    <row r="162" spans="1:27" s="3" customFormat="1" ht="10.5" customHeight="1">
      <c r="A162" s="38"/>
      <c r="B162" s="48"/>
      <c r="C162" s="49"/>
      <c r="D162" s="38"/>
      <c r="E162" s="13"/>
      <c r="F162" s="13"/>
      <c r="G162" s="32"/>
      <c r="H162" s="32"/>
      <c r="I162" s="32"/>
      <c r="J162" s="32"/>
      <c r="K162" s="32"/>
      <c r="L162" s="60"/>
      <c r="M162" s="60"/>
      <c r="N162" s="60"/>
      <c r="O162" s="60"/>
      <c r="P162" s="33"/>
      <c r="Q162" s="33"/>
      <c r="R162" s="33"/>
      <c r="S162" s="33"/>
      <c r="T162" s="33"/>
      <c r="U162" s="52"/>
      <c r="V162" s="52"/>
      <c r="W162" s="52"/>
      <c r="X162" s="95" t="e">
        <f>L162/'2023'!M162*100</f>
        <v>#DIV/0!</v>
      </c>
      <c r="Y162" s="95" t="e">
        <f>N162/'2023'!O162*100</f>
        <v>#DIV/0!</v>
      </c>
      <c r="Z162" s="95" t="e">
        <f t="shared" si="20"/>
        <v>#DIV/0!</v>
      </c>
      <c r="AA162" s="95" t="e">
        <f t="shared" si="21"/>
        <v>#DIV/0!</v>
      </c>
    </row>
    <row r="163" spans="1:27" s="3" customFormat="1" ht="52.5" customHeight="1">
      <c r="A163" s="38" t="s">
        <v>219</v>
      </c>
      <c r="B163" s="48" t="s">
        <v>220</v>
      </c>
      <c r="C163" s="49" t="s">
        <v>217</v>
      </c>
      <c r="D163" s="38" t="s">
        <v>218</v>
      </c>
      <c r="E163" s="13" t="s">
        <v>270</v>
      </c>
      <c r="F163" s="13" t="s">
        <v>296</v>
      </c>
      <c r="G163" s="32">
        <v>2729.7669999999998</v>
      </c>
      <c r="H163" s="32">
        <v>2973.6289999999999</v>
      </c>
      <c r="I163" s="32">
        <v>3203.2359999999999</v>
      </c>
      <c r="J163" s="32">
        <v>2729.7669999999998</v>
      </c>
      <c r="K163" s="32">
        <f t="shared" si="28"/>
        <v>11636.398999999999</v>
      </c>
      <c r="L163" s="60">
        <f>'2023'!M163</f>
        <v>163.69199999999998</v>
      </c>
      <c r="M163" s="60">
        <f>('2023'!L163+'2023'!M163)/2*1.04*2-L163</f>
        <v>175.98447999999999</v>
      </c>
      <c r="N163" s="60">
        <f>'2023'!O163</f>
        <v>106.17360000000001</v>
      </c>
      <c r="O163" s="60">
        <f t="shared" si="29"/>
        <v>110.42054400000001</v>
      </c>
      <c r="P163" s="33">
        <f t="shared" si="23"/>
        <v>157011.83021279992</v>
      </c>
      <c r="Q163" s="33">
        <f t="shared" si="24"/>
        <v>171038.38227359991</v>
      </c>
      <c r="R163" s="33">
        <f t="shared" si="25"/>
        <v>210016.76009689595</v>
      </c>
      <c r="S163" s="33">
        <f t="shared" si="26"/>
        <v>178974.26888291194</v>
      </c>
      <c r="T163" s="33">
        <f t="shared" si="27"/>
        <v>717041.24146620766</v>
      </c>
      <c r="U163" s="52"/>
      <c r="V163" s="52"/>
      <c r="W163" s="52"/>
      <c r="X163" s="95">
        <f>L163/'2023'!M163*100</f>
        <v>100</v>
      </c>
      <c r="Y163" s="95">
        <f>N163/'2023'!O163*100</f>
        <v>100</v>
      </c>
      <c r="Z163" s="95">
        <f t="shared" si="20"/>
        <v>107.50951787503359</v>
      </c>
      <c r="AA163" s="95">
        <f t="shared" si="21"/>
        <v>104</v>
      </c>
    </row>
    <row r="164" spans="1:27" s="3" customFormat="1" ht="52.5" customHeight="1">
      <c r="A164" s="38" t="s">
        <v>219</v>
      </c>
      <c r="B164" s="48" t="s">
        <v>220</v>
      </c>
      <c r="C164" s="49" t="s">
        <v>217</v>
      </c>
      <c r="D164" s="38" t="s">
        <v>221</v>
      </c>
      <c r="E164" s="13" t="s">
        <v>270</v>
      </c>
      <c r="F164" s="13" t="s">
        <v>297</v>
      </c>
      <c r="G164" s="32">
        <v>3352.4029999999993</v>
      </c>
      <c r="H164" s="32">
        <v>3750.5430000000001</v>
      </c>
      <c r="I164" s="32">
        <v>3630.8580000000002</v>
      </c>
      <c r="J164" s="32">
        <v>3352.4029999999998</v>
      </c>
      <c r="K164" s="32">
        <f t="shared" si="28"/>
        <v>14086.207</v>
      </c>
      <c r="L164" s="60">
        <f>'2023'!M164</f>
        <v>90.754800000000003</v>
      </c>
      <c r="M164" s="60">
        <f>('2023'!L164+'2023'!M164)/2*1.04*2-L164</f>
        <v>97.573391999999998</v>
      </c>
      <c r="N164" s="60">
        <f>'2023'!O164</f>
        <v>77.875199999999992</v>
      </c>
      <c r="O164" s="60">
        <f t="shared" si="29"/>
        <v>80.990207999999996</v>
      </c>
      <c r="P164" s="33">
        <f t="shared" si="23"/>
        <v>43177.609678800029</v>
      </c>
      <c r="Q164" s="33">
        <f t="shared" si="24"/>
        <v>48305.493622800044</v>
      </c>
      <c r="R164" s="33">
        <f t="shared" si="25"/>
        <v>60211.186291872014</v>
      </c>
      <c r="S164" s="33">
        <f t="shared" si="26"/>
        <v>55593.515791152007</v>
      </c>
      <c r="T164" s="33">
        <f t="shared" si="27"/>
        <v>207287.80538462411</v>
      </c>
      <c r="U164" s="52"/>
      <c r="V164" s="52"/>
      <c r="W164" s="52"/>
      <c r="X164" s="95">
        <f>L164/'2023'!M164*100</f>
        <v>100</v>
      </c>
      <c r="Y164" s="95">
        <f>N164/'2023'!O164*100</f>
        <v>100</v>
      </c>
      <c r="Z164" s="95">
        <f t="shared" si="20"/>
        <v>107.51320260746537</v>
      </c>
      <c r="AA164" s="95">
        <f t="shared" si="21"/>
        <v>104</v>
      </c>
    </row>
    <row r="165" spans="1:27" s="3" customFormat="1" ht="52.5" customHeight="1">
      <c r="A165" s="38" t="s">
        <v>219</v>
      </c>
      <c r="B165" s="48" t="s">
        <v>220</v>
      </c>
      <c r="C165" s="49" t="s">
        <v>217</v>
      </c>
      <c r="D165" s="38" t="s">
        <v>222</v>
      </c>
      <c r="E165" s="13" t="s">
        <v>270</v>
      </c>
      <c r="F165" s="13" t="s">
        <v>297</v>
      </c>
      <c r="G165" s="32">
        <v>18024.654000000002</v>
      </c>
      <c r="H165" s="32">
        <v>17348.275000000001</v>
      </c>
      <c r="I165" s="32">
        <v>17785.981</v>
      </c>
      <c r="J165" s="32">
        <v>18024.653999999999</v>
      </c>
      <c r="K165" s="32">
        <f t="shared" si="28"/>
        <v>71183.563999999998</v>
      </c>
      <c r="L165" s="60">
        <f>'2023'!M165</f>
        <v>64.347999999999999</v>
      </c>
      <c r="M165" s="60">
        <f>('2023'!L165+'2023'!M165)/2*1.04*2-L165</f>
        <v>69.17552000000002</v>
      </c>
      <c r="N165" s="60">
        <f>'2023'!O165</f>
        <v>50.835200000000007</v>
      </c>
      <c r="O165" s="60">
        <f t="shared" si="29"/>
        <v>52.868608000000009</v>
      </c>
      <c r="P165" s="33">
        <f t="shared" si="23"/>
        <v>243563.54457119989</v>
      </c>
      <c r="Q165" s="33">
        <f t="shared" si="24"/>
        <v>234423.77041999987</v>
      </c>
      <c r="R165" s="33">
        <f t="shared" si="25"/>
        <v>290034.42700067221</v>
      </c>
      <c r="S165" s="33">
        <f t="shared" si="26"/>
        <v>293926.44660844817</v>
      </c>
      <c r="T165" s="33">
        <f t="shared" si="27"/>
        <v>1061948.1886003201</v>
      </c>
      <c r="U165" s="52"/>
      <c r="V165" s="52"/>
      <c r="W165" s="52"/>
      <c r="X165" s="95">
        <f>L165/'2023'!M165*100</f>
        <v>100</v>
      </c>
      <c r="Y165" s="95">
        <f>N165/'2023'!O165*100</f>
        <v>100</v>
      </c>
      <c r="Z165" s="95">
        <f t="shared" si="20"/>
        <v>107.50220675079261</v>
      </c>
      <c r="AA165" s="95">
        <f t="shared" si="21"/>
        <v>104</v>
      </c>
    </row>
    <row r="166" spans="1:27" s="3" customFormat="1" ht="52.5" customHeight="1">
      <c r="A166" s="38" t="s">
        <v>224</v>
      </c>
      <c r="B166" s="48" t="s">
        <v>225</v>
      </c>
      <c r="C166" s="49" t="s">
        <v>217</v>
      </c>
      <c r="D166" s="38" t="s">
        <v>223</v>
      </c>
      <c r="E166" s="13" t="s">
        <v>270</v>
      </c>
      <c r="F166" s="13"/>
      <c r="G166" s="32">
        <v>23136.68</v>
      </c>
      <c r="H166" s="32">
        <v>24517.660000000003</v>
      </c>
      <c r="I166" s="32">
        <v>23700.32</v>
      </c>
      <c r="J166" s="32">
        <v>25655.13</v>
      </c>
      <c r="K166" s="32">
        <f t="shared" si="28"/>
        <v>97009.790000000008</v>
      </c>
      <c r="L166" s="60">
        <f>'2023'!M166</f>
        <v>104.83</v>
      </c>
      <c r="M166" s="60">
        <v>113.21</v>
      </c>
      <c r="N166" s="60">
        <f>'2023'!O166</f>
        <v>83.283200000000008</v>
      </c>
      <c r="O166" s="60">
        <f t="shared" si="29"/>
        <v>86.614528000000007</v>
      </c>
      <c r="P166" s="33">
        <f t="shared" si="23"/>
        <v>498521.41662399977</v>
      </c>
      <c r="Q166" s="33">
        <f t="shared" si="24"/>
        <v>528277.1164879998</v>
      </c>
      <c r="R166" s="33">
        <f t="shared" si="25"/>
        <v>630321.19695103972</v>
      </c>
      <c r="S166" s="33">
        <f t="shared" si="26"/>
        <v>682310.29157135973</v>
      </c>
      <c r="T166" s="33">
        <f t="shared" si="27"/>
        <v>2339430.021634399</v>
      </c>
      <c r="U166" s="52"/>
      <c r="V166" s="52"/>
      <c r="W166" s="52"/>
      <c r="X166" s="95">
        <f>L166/'2023'!M166*100</f>
        <v>100</v>
      </c>
      <c r="Y166" s="95">
        <f>N166/'2023'!O166*100</f>
        <v>100</v>
      </c>
      <c r="Z166" s="95">
        <f t="shared" si="20"/>
        <v>107.99389487742057</v>
      </c>
      <c r="AA166" s="95">
        <f t="shared" si="21"/>
        <v>104</v>
      </c>
    </row>
    <row r="167" spans="1:27" s="3" customFormat="1" ht="52.5" customHeight="1">
      <c r="A167" s="38" t="s">
        <v>224</v>
      </c>
      <c r="B167" s="48" t="s">
        <v>225</v>
      </c>
      <c r="C167" s="49" t="s">
        <v>217</v>
      </c>
      <c r="D167" s="38" t="s">
        <v>226</v>
      </c>
      <c r="E167" s="13" t="s">
        <v>270</v>
      </c>
      <c r="F167" s="13"/>
      <c r="G167" s="32">
        <v>10442.380000000001</v>
      </c>
      <c r="H167" s="32">
        <v>10321.27</v>
      </c>
      <c r="I167" s="32">
        <v>10165.469999999999</v>
      </c>
      <c r="J167" s="32">
        <v>10704.6</v>
      </c>
      <c r="K167" s="32">
        <f t="shared" si="28"/>
        <v>41633.72</v>
      </c>
      <c r="L167" s="60">
        <f>'2023'!M167</f>
        <v>104.83</v>
      </c>
      <c r="M167" s="60">
        <v>113.21</v>
      </c>
      <c r="N167" s="60">
        <f>'2023'!O167</f>
        <v>81.12</v>
      </c>
      <c r="O167" s="60">
        <f t="shared" si="29"/>
        <v>84.364800000000002</v>
      </c>
      <c r="P167" s="33">
        <f t="shared" si="23"/>
        <v>247588.82979999995</v>
      </c>
      <c r="Q167" s="33">
        <f t="shared" si="24"/>
        <v>244717.31169999993</v>
      </c>
      <c r="R167" s="33">
        <f t="shared" si="25"/>
        <v>293225.01524399989</v>
      </c>
      <c r="S167" s="33">
        <f t="shared" si="26"/>
        <v>308776.32791999989</v>
      </c>
      <c r="T167" s="33">
        <f t="shared" si="27"/>
        <v>1094307.4846639996</v>
      </c>
      <c r="U167" s="52"/>
      <c r="V167" s="52"/>
      <c r="W167" s="52"/>
      <c r="X167" s="95">
        <f>L167/'2023'!M167*100</f>
        <v>100</v>
      </c>
      <c r="Y167" s="95">
        <f>N167/'2023'!O167*100</f>
        <v>100</v>
      </c>
      <c r="Z167" s="95">
        <f t="shared" si="20"/>
        <v>107.99389487742057</v>
      </c>
      <c r="AA167" s="95">
        <f t="shared" si="21"/>
        <v>104</v>
      </c>
    </row>
    <row r="168" spans="1:27" s="3" customFormat="1" ht="52.5" customHeight="1">
      <c r="A168" s="38" t="s">
        <v>228</v>
      </c>
      <c r="B168" s="48" t="s">
        <v>229</v>
      </c>
      <c r="C168" s="49" t="s">
        <v>217</v>
      </c>
      <c r="D168" s="38" t="s">
        <v>227</v>
      </c>
      <c r="E168" s="13" t="s">
        <v>270</v>
      </c>
      <c r="F168" s="13"/>
      <c r="G168" s="32">
        <v>9736.2479999999996</v>
      </c>
      <c r="H168" s="32">
        <v>9947.4279999999999</v>
      </c>
      <c r="I168" s="32">
        <v>9951.8700000000008</v>
      </c>
      <c r="J168" s="32">
        <v>10276.174000000001</v>
      </c>
      <c r="K168" s="32">
        <f t="shared" si="28"/>
        <v>39911.72</v>
      </c>
      <c r="L168" s="60">
        <f>'2023'!M168</f>
        <v>96.692000000000021</v>
      </c>
      <c r="M168" s="60">
        <f>('2023'!L168+'2023'!M168)/2*1.04*2-L168</f>
        <v>97.509280000000004</v>
      </c>
      <c r="N168" s="60">
        <f>'2023'!O168</f>
        <v>81.12</v>
      </c>
      <c r="O168" s="60">
        <f t="shared" si="29"/>
        <v>84.364800000000002</v>
      </c>
      <c r="P168" s="33">
        <f t="shared" si="23"/>
        <v>151612.85385600015</v>
      </c>
      <c r="Q168" s="33">
        <f t="shared" si="24"/>
        <v>154901.34881600016</v>
      </c>
      <c r="R168" s="33">
        <f t="shared" si="25"/>
        <v>130812.15617760003</v>
      </c>
      <c r="S168" s="33">
        <f t="shared" si="26"/>
        <v>135074.96361952001</v>
      </c>
      <c r="T168" s="33">
        <f t="shared" si="27"/>
        <v>572401.32246912038</v>
      </c>
      <c r="U168" s="52"/>
      <c r="V168" s="52"/>
      <c r="W168" s="52"/>
      <c r="X168" s="95">
        <f>L168/'2023'!M168*100</f>
        <v>100</v>
      </c>
      <c r="Y168" s="95">
        <f>N168/'2023'!O168*100</f>
        <v>100</v>
      </c>
      <c r="Z168" s="95">
        <f t="shared" si="20"/>
        <v>100.84524055764695</v>
      </c>
      <c r="AA168" s="95">
        <f t="shared" si="21"/>
        <v>104</v>
      </c>
    </row>
    <row r="169" spans="1:27" s="3" customFormat="1" ht="52.5" customHeight="1">
      <c r="A169" s="38" t="s">
        <v>230</v>
      </c>
      <c r="B169" s="48" t="s">
        <v>231</v>
      </c>
      <c r="C169" s="49" t="s">
        <v>217</v>
      </c>
      <c r="D169" s="38" t="s">
        <v>31</v>
      </c>
      <c r="E169" s="13" t="s">
        <v>270</v>
      </c>
      <c r="F169" s="13"/>
      <c r="G169" s="32">
        <v>2541.5360000000001</v>
      </c>
      <c r="H169" s="32">
        <v>2399.6750000000002</v>
      </c>
      <c r="I169" s="32">
        <v>2344</v>
      </c>
      <c r="J169" s="32">
        <v>2523.3500000000004</v>
      </c>
      <c r="K169" s="32">
        <f t="shared" si="28"/>
        <v>9808.5610000000015</v>
      </c>
      <c r="L169" s="60">
        <f>'2023'!M169</f>
        <v>194.56200000000004</v>
      </c>
      <c r="M169" s="60">
        <f>('2023'!L169+'2023'!M169)/2*1.04*2-L169</f>
        <v>195.13848000000004</v>
      </c>
      <c r="N169" s="60">
        <f>'2023'!O169</f>
        <v>128.28399999999999</v>
      </c>
      <c r="O169" s="60">
        <f t="shared" si="29"/>
        <v>133.41535999999999</v>
      </c>
      <c r="P169" s="33">
        <f t="shared" si="23"/>
        <v>168447.92300800013</v>
      </c>
      <c r="Q169" s="33">
        <f t="shared" si="24"/>
        <v>159045.65965000013</v>
      </c>
      <c r="R169" s="33">
        <f t="shared" si="25"/>
        <v>144678.99328000011</v>
      </c>
      <c r="S169" s="33">
        <f t="shared" si="26"/>
        <v>155749.03485200016</v>
      </c>
      <c r="T169" s="33">
        <f t="shared" si="27"/>
        <v>627921.61079000053</v>
      </c>
      <c r="U169" s="52"/>
      <c r="V169" s="52"/>
      <c r="W169" s="52"/>
      <c r="X169" s="95">
        <f>L169/'2023'!M169*100</f>
        <v>100</v>
      </c>
      <c r="Y169" s="95">
        <f>N169/'2023'!O169*100</f>
        <v>100</v>
      </c>
      <c r="Z169" s="95">
        <f t="shared" si="20"/>
        <v>100.2962962962963</v>
      </c>
      <c r="AA169" s="95">
        <f t="shared" si="21"/>
        <v>104</v>
      </c>
    </row>
    <row r="170" spans="1:27" s="3" customFormat="1" ht="52.5" customHeight="1">
      <c r="A170" s="38" t="s">
        <v>233</v>
      </c>
      <c r="B170" s="48" t="s">
        <v>234</v>
      </c>
      <c r="C170" s="49" t="s">
        <v>217</v>
      </c>
      <c r="D170" s="38" t="s">
        <v>232</v>
      </c>
      <c r="E170" s="13" t="s">
        <v>270</v>
      </c>
      <c r="F170" s="13"/>
      <c r="G170" s="32">
        <v>3094.4479999999999</v>
      </c>
      <c r="H170" s="32">
        <v>3158.902</v>
      </c>
      <c r="I170" s="32">
        <v>3541.6889999999999</v>
      </c>
      <c r="J170" s="32">
        <v>3120.9</v>
      </c>
      <c r="K170" s="32">
        <f t="shared" si="28"/>
        <v>12915.939</v>
      </c>
      <c r="L170" s="60">
        <f>'2023'!M170</f>
        <v>101.61320000000001</v>
      </c>
      <c r="M170" s="60">
        <f>('2023'!L170+'2023'!M170)/2*1.04*2-L170</f>
        <v>106.14052800000002</v>
      </c>
      <c r="N170" s="60">
        <f>'2023'!O170</f>
        <v>96.376800000000003</v>
      </c>
      <c r="O170" s="60">
        <f t="shared" si="29"/>
        <v>100.23187200000001</v>
      </c>
      <c r="P170" s="33">
        <f t="shared" si="23"/>
        <v>16203.767507200009</v>
      </c>
      <c r="Q170" s="33">
        <f t="shared" si="24"/>
        <v>16541.274432800012</v>
      </c>
      <c r="R170" s="33">
        <f t="shared" si="25"/>
        <v>20926.621959984026</v>
      </c>
      <c r="S170" s="33">
        <f t="shared" si="26"/>
        <v>18440.324510400023</v>
      </c>
      <c r="T170" s="33">
        <f t="shared" si="27"/>
        <v>72111.988410384074</v>
      </c>
      <c r="U170" s="52"/>
      <c r="V170" s="52"/>
      <c r="W170" s="52"/>
      <c r="X170" s="95">
        <f>L170/'2023'!M170*100</f>
        <v>100</v>
      </c>
      <c r="Y170" s="95">
        <f>N170/'2023'!O170*100</f>
        <v>100</v>
      </c>
      <c r="Z170" s="95">
        <f t="shared" si="20"/>
        <v>104.4554526380431</v>
      </c>
      <c r="AA170" s="95">
        <f t="shared" si="21"/>
        <v>104</v>
      </c>
    </row>
    <row r="171" spans="1:27" s="3" customFormat="1" ht="50.45" customHeight="1">
      <c r="A171" s="38">
        <v>2923005900</v>
      </c>
      <c r="B171" s="48" t="s">
        <v>269</v>
      </c>
      <c r="C171" s="49" t="s">
        <v>217</v>
      </c>
      <c r="D171" s="38" t="s">
        <v>267</v>
      </c>
      <c r="E171" s="13" t="s">
        <v>270</v>
      </c>
      <c r="F171" s="13"/>
      <c r="G171" s="36">
        <v>10560.75</v>
      </c>
      <c r="H171" s="36">
        <v>10560.75</v>
      </c>
      <c r="I171" s="36">
        <v>10560.75</v>
      </c>
      <c r="J171" s="36">
        <v>10560.75</v>
      </c>
      <c r="K171" s="32">
        <f t="shared" si="28"/>
        <v>42243</v>
      </c>
      <c r="L171" s="60">
        <f>'2023'!M171</f>
        <v>67.738399999999999</v>
      </c>
      <c r="M171" s="60">
        <v>72.819999999999993</v>
      </c>
      <c r="N171" s="60">
        <f>'2023'!O171</f>
        <v>67.643264000000002</v>
      </c>
      <c r="O171" s="60">
        <f t="shared" si="29"/>
        <v>70.348994560000008</v>
      </c>
      <c r="P171" s="33">
        <f t="shared" si="23"/>
        <v>1004.7075119999637</v>
      </c>
      <c r="Q171" s="33">
        <f t="shared" si="24"/>
        <v>1004.7075119999637</v>
      </c>
      <c r="R171" s="33">
        <f t="shared" si="25"/>
        <v>26095.670700479841</v>
      </c>
      <c r="S171" s="33">
        <f t="shared" si="26"/>
        <v>26095.670700479841</v>
      </c>
      <c r="T171" s="33">
        <f t="shared" si="27"/>
        <v>54200.756424959611</v>
      </c>
      <c r="U171" s="52"/>
      <c r="V171" s="52"/>
      <c r="W171" s="52"/>
      <c r="X171" s="95">
        <f>L171/'2023'!M171*100</f>
        <v>100</v>
      </c>
      <c r="Y171" s="95">
        <f>N171/'2023'!O171*100</f>
        <v>100</v>
      </c>
      <c r="Z171" s="95">
        <f t="shared" si="20"/>
        <v>107.5018010463784</v>
      </c>
      <c r="AA171" s="95">
        <f t="shared" si="21"/>
        <v>104</v>
      </c>
    </row>
    <row r="172" spans="1:27" s="3" customFormat="1" ht="10.5" customHeight="1">
      <c r="A172" s="38"/>
      <c r="B172" s="48"/>
      <c r="C172" s="49"/>
      <c r="D172" s="38"/>
      <c r="E172" s="13"/>
      <c r="F172" s="13"/>
      <c r="G172" s="32"/>
      <c r="H172" s="32"/>
      <c r="I172" s="32"/>
      <c r="J172" s="32"/>
      <c r="K172" s="32"/>
      <c r="L172" s="60"/>
      <c r="M172" s="60"/>
      <c r="N172" s="60"/>
      <c r="O172" s="60"/>
      <c r="P172" s="33"/>
      <c r="Q172" s="33"/>
      <c r="R172" s="33"/>
      <c r="S172" s="33"/>
      <c r="T172" s="33"/>
      <c r="U172" s="52"/>
      <c r="V172" s="52"/>
      <c r="W172" s="52"/>
      <c r="X172" s="95" t="e">
        <f>L172/'2023'!M172*100</f>
        <v>#DIV/0!</v>
      </c>
      <c r="Y172" s="95" t="e">
        <f>N172/'2023'!O172*100</f>
        <v>#DIV/0!</v>
      </c>
      <c r="Z172" s="95" t="e">
        <f t="shared" si="20"/>
        <v>#DIV/0!</v>
      </c>
      <c r="AA172" s="95" t="e">
        <f t="shared" si="21"/>
        <v>#DIV/0!</v>
      </c>
    </row>
    <row r="173" spans="1:27" s="3" customFormat="1" ht="69.75" customHeight="1">
      <c r="A173" s="38" t="s">
        <v>237</v>
      </c>
      <c r="B173" s="48" t="s">
        <v>238</v>
      </c>
      <c r="C173" s="49" t="s">
        <v>235</v>
      </c>
      <c r="D173" s="38" t="s">
        <v>236</v>
      </c>
      <c r="E173" s="13" t="s">
        <v>270</v>
      </c>
      <c r="F173" s="13"/>
      <c r="G173" s="32">
        <v>3777.61</v>
      </c>
      <c r="H173" s="32">
        <v>3713.67</v>
      </c>
      <c r="I173" s="32">
        <v>3883.66</v>
      </c>
      <c r="J173" s="32">
        <v>3906.68</v>
      </c>
      <c r="K173" s="32">
        <f t="shared" si="28"/>
        <v>15281.62</v>
      </c>
      <c r="L173" s="60">
        <f>'2023'!M173</f>
        <v>83.570400000000006</v>
      </c>
      <c r="M173" s="60">
        <f>('2023'!L173+'2023'!M173)/2*1.04*2-L173</f>
        <v>83.818016</v>
      </c>
      <c r="N173" s="60">
        <f>'2023'!O173</f>
        <v>40.019199999999998</v>
      </c>
      <c r="O173" s="60">
        <f t="shared" si="29"/>
        <v>41.619968</v>
      </c>
      <c r="P173" s="33">
        <f t="shared" si="23"/>
        <v>164519.44863200004</v>
      </c>
      <c r="Q173" s="33">
        <f t="shared" si="24"/>
        <v>161734.78490400003</v>
      </c>
      <c r="R173" s="33">
        <f t="shared" si="25"/>
        <v>163882.87109567999</v>
      </c>
      <c r="S173" s="33">
        <f t="shared" si="26"/>
        <v>164854.27016063998</v>
      </c>
      <c r="T173" s="33">
        <f t="shared" si="27"/>
        <v>654991.37479232007</v>
      </c>
      <c r="U173" s="52"/>
      <c r="V173" s="52"/>
      <c r="W173" s="52"/>
      <c r="X173" s="95">
        <f>L173/'2023'!M173*100</f>
        <v>100</v>
      </c>
      <c r="Y173" s="95">
        <f>N173/'2023'!O173*100</f>
        <v>100</v>
      </c>
      <c r="Z173" s="95">
        <f t="shared" si="20"/>
        <v>100.29629629629628</v>
      </c>
      <c r="AA173" s="95">
        <f t="shared" si="21"/>
        <v>104</v>
      </c>
    </row>
    <row r="174" spans="1:27" s="3" customFormat="1" ht="10.5" customHeight="1">
      <c r="A174" s="38"/>
      <c r="B174" s="48"/>
      <c r="C174" s="49"/>
      <c r="D174" s="38"/>
      <c r="E174" s="13"/>
      <c r="F174" s="13"/>
      <c r="G174" s="32"/>
      <c r="H174" s="32"/>
      <c r="I174" s="32"/>
      <c r="J174" s="32"/>
      <c r="K174" s="32"/>
      <c r="L174" s="60"/>
      <c r="M174" s="60"/>
      <c r="N174" s="60"/>
      <c r="O174" s="60"/>
      <c r="P174" s="33"/>
      <c r="Q174" s="33"/>
      <c r="R174" s="33"/>
      <c r="S174" s="33"/>
      <c r="T174" s="33"/>
      <c r="U174" s="52"/>
      <c r="V174" s="52"/>
      <c r="W174" s="52"/>
      <c r="X174" s="95" t="e">
        <f>L174/'2023'!M174*100</f>
        <v>#DIV/0!</v>
      </c>
      <c r="Y174" s="95" t="e">
        <f>N174/'2023'!O174*100</f>
        <v>#DIV/0!</v>
      </c>
      <c r="Z174" s="95" t="e">
        <f t="shared" si="20"/>
        <v>#DIV/0!</v>
      </c>
      <c r="AA174" s="95" t="e">
        <f t="shared" si="21"/>
        <v>#DIV/0!</v>
      </c>
    </row>
    <row r="175" spans="1:27" s="6" customFormat="1" ht="60" customHeight="1">
      <c r="A175" s="38" t="s">
        <v>239</v>
      </c>
      <c r="B175" s="48" t="s">
        <v>240</v>
      </c>
      <c r="C175" s="49" t="s">
        <v>5</v>
      </c>
      <c r="D175" s="38" t="s">
        <v>6</v>
      </c>
      <c r="E175" s="13" t="s">
        <v>271</v>
      </c>
      <c r="F175" s="13"/>
      <c r="G175" s="32">
        <v>1376.885</v>
      </c>
      <c r="H175" s="32">
        <v>1226.385</v>
      </c>
      <c r="I175" s="32">
        <v>1068.491</v>
      </c>
      <c r="J175" s="32">
        <v>1176.2049999999999</v>
      </c>
      <c r="K175" s="32">
        <f t="shared" si="28"/>
        <v>4847.9660000000003</v>
      </c>
      <c r="L175" s="60">
        <f>'2023'!M175</f>
        <v>82.989897600000006</v>
      </c>
      <c r="M175" s="60">
        <f>('2023'!L175+'2023'!M175)/2*1.04*2-L175</f>
        <v>86.65629350399999</v>
      </c>
      <c r="N175" s="60">
        <f>'2023'!O175</f>
        <v>34.654464000000004</v>
      </c>
      <c r="O175" s="60">
        <f t="shared" si="29"/>
        <v>36.040642560000009</v>
      </c>
      <c r="P175" s="33">
        <f t="shared" si="23"/>
        <v>66552.333492336009</v>
      </c>
      <c r="Q175" s="33">
        <f t="shared" si="24"/>
        <v>59277.850735536005</v>
      </c>
      <c r="R175" s="33">
        <f t="shared" si="25"/>
        <v>54082.367492805482</v>
      </c>
      <c r="S175" s="33">
        <f t="shared" si="26"/>
        <v>59534.381718587494</v>
      </c>
      <c r="T175" s="33">
        <f t="shared" si="27"/>
        <v>239446.93343926501</v>
      </c>
      <c r="U175" s="37"/>
      <c r="V175" s="37"/>
      <c r="W175" s="37"/>
      <c r="X175" s="95">
        <f>L175/'2023'!M175*100</f>
        <v>100</v>
      </c>
      <c r="Y175" s="95">
        <f>N175/'2023'!O175*100</f>
        <v>100</v>
      </c>
      <c r="Z175" s="95">
        <f t="shared" si="20"/>
        <v>104.41788218810861</v>
      </c>
      <c r="AA175" s="95">
        <f t="shared" si="21"/>
        <v>104</v>
      </c>
    </row>
    <row r="176" spans="1:27" s="6" customFormat="1" ht="60" customHeight="1">
      <c r="A176" s="38">
        <v>3525369837</v>
      </c>
      <c r="B176" s="48" t="s">
        <v>376</v>
      </c>
      <c r="C176" s="49" t="s">
        <v>5</v>
      </c>
      <c r="D176" s="38" t="s">
        <v>6</v>
      </c>
      <c r="E176" s="13" t="s">
        <v>271</v>
      </c>
      <c r="F176" s="13" t="s">
        <v>326</v>
      </c>
      <c r="G176" s="32">
        <v>2500</v>
      </c>
      <c r="H176" s="32">
        <v>2500</v>
      </c>
      <c r="I176" s="32">
        <v>2500</v>
      </c>
      <c r="J176" s="32">
        <v>2500</v>
      </c>
      <c r="K176" s="32">
        <f t="shared" si="28"/>
        <v>10000</v>
      </c>
      <c r="L176" s="60">
        <f>'2023'!M176</f>
        <v>82.989897600000006</v>
      </c>
      <c r="M176" s="60">
        <f>('2023'!L176+'2023'!M176)/2*1.04*2-L176</f>
        <v>86.65629350399999</v>
      </c>
      <c r="N176" s="60">
        <f>'2023'!O176</f>
        <v>34.654464000000004</v>
      </c>
      <c r="O176" s="60">
        <f t="shared" si="29"/>
        <v>36.040642560000009</v>
      </c>
      <c r="P176" s="33">
        <f t="shared" si="23"/>
        <v>120838.584</v>
      </c>
      <c r="Q176" s="33">
        <f t="shared" si="24"/>
        <v>120838.584</v>
      </c>
      <c r="R176" s="33">
        <f t="shared" si="25"/>
        <v>126539.12735999995</v>
      </c>
      <c r="S176" s="33">
        <f t="shared" si="26"/>
        <v>126539.12735999995</v>
      </c>
      <c r="T176" s="33">
        <f t="shared" si="27"/>
        <v>494755.42271999991</v>
      </c>
      <c r="U176" s="37"/>
      <c r="V176" s="37"/>
      <c r="W176" s="37"/>
      <c r="X176" s="95">
        <f>L176/'2023'!M176*100</f>
        <v>100</v>
      </c>
      <c r="Y176" s="95">
        <f>N176/'2023'!O176*100</f>
        <v>100</v>
      </c>
      <c r="Z176" s="95">
        <f t="shared" si="20"/>
        <v>104.41788218810861</v>
      </c>
      <c r="AA176" s="95">
        <f t="shared" si="21"/>
        <v>104</v>
      </c>
    </row>
    <row r="177" spans="1:27" s="3" customFormat="1" ht="10.5" customHeight="1">
      <c r="A177" s="38"/>
      <c r="B177" s="48"/>
      <c r="C177" s="49"/>
      <c r="D177" s="38"/>
      <c r="E177" s="13"/>
      <c r="F177" s="13"/>
      <c r="G177" s="32"/>
      <c r="H177" s="32"/>
      <c r="I177" s="32"/>
      <c r="J177" s="32"/>
      <c r="K177" s="32"/>
      <c r="L177" s="60"/>
      <c r="M177" s="60"/>
      <c r="N177" s="60"/>
      <c r="O177" s="60"/>
      <c r="P177" s="33"/>
      <c r="Q177" s="33"/>
      <c r="R177" s="33"/>
      <c r="S177" s="33"/>
      <c r="T177" s="33"/>
      <c r="U177" s="52"/>
      <c r="V177" s="52"/>
      <c r="W177" s="52"/>
      <c r="X177" s="95" t="e">
        <f>L177/'2023'!M177*100</f>
        <v>#DIV/0!</v>
      </c>
      <c r="Y177" s="95" t="e">
        <f>N177/'2023'!O177*100</f>
        <v>#DIV/0!</v>
      </c>
      <c r="Z177" s="95" t="e">
        <f t="shared" si="20"/>
        <v>#DIV/0!</v>
      </c>
      <c r="AA177" s="95" t="e">
        <f t="shared" si="21"/>
        <v>#DIV/0!</v>
      </c>
    </row>
    <row r="178" spans="1:27" s="3" customFormat="1" ht="60" customHeight="1">
      <c r="A178" s="38" t="s">
        <v>89</v>
      </c>
      <c r="B178" s="48" t="s">
        <v>90</v>
      </c>
      <c r="C178" s="49" t="s">
        <v>54</v>
      </c>
      <c r="D178" s="38" t="s">
        <v>4</v>
      </c>
      <c r="E178" s="13" t="s">
        <v>271</v>
      </c>
      <c r="F178" s="13"/>
      <c r="G178" s="32">
        <v>75781.752999999997</v>
      </c>
      <c r="H178" s="32">
        <v>70234.866999999998</v>
      </c>
      <c r="I178" s="32">
        <v>71311.5</v>
      </c>
      <c r="J178" s="32">
        <v>71311.5</v>
      </c>
      <c r="K178" s="32">
        <f t="shared" si="28"/>
        <v>288639.62</v>
      </c>
      <c r="L178" s="60">
        <f>'2023'!M178</f>
        <v>68.64</v>
      </c>
      <c r="M178" s="60">
        <f>('2023'!L178+'2023'!M178)/2*1.04*2-L178</f>
        <v>74.131199999999993</v>
      </c>
      <c r="N178" s="60">
        <f>'2023'!O178</f>
        <v>37.455808000000012</v>
      </c>
      <c r="O178" s="60">
        <f t="shared" si="29"/>
        <v>38.954040320000011</v>
      </c>
      <c r="P178" s="33">
        <f t="shared" si="23"/>
        <v>2363192.7356485752</v>
      </c>
      <c r="Q178" s="33">
        <f t="shared" si="24"/>
        <v>2190217.577622463</v>
      </c>
      <c r="R178" s="33">
        <f t="shared" si="25"/>
        <v>2508536.0225203186</v>
      </c>
      <c r="S178" s="33">
        <f t="shared" si="26"/>
        <v>2508536.0225203186</v>
      </c>
      <c r="T178" s="33">
        <f t="shared" si="27"/>
        <v>9570482.3583116755</v>
      </c>
      <c r="U178" s="52"/>
      <c r="V178" s="52"/>
      <c r="W178" s="52"/>
      <c r="X178" s="95">
        <f>L178/'2023'!M178*100</f>
        <v>100</v>
      </c>
      <c r="Y178" s="95">
        <f>N178/'2023'!O178*100</f>
        <v>100</v>
      </c>
      <c r="Z178" s="95">
        <f t="shared" ref="Z178:Z241" si="30">M178/L178*100</f>
        <v>107.99999999999999</v>
      </c>
      <c r="AA178" s="95">
        <f t="shared" ref="AA178:AA241" si="31">O178/N178*100</f>
        <v>104</v>
      </c>
    </row>
    <row r="179" spans="1:27" s="3" customFormat="1" ht="10.5" customHeight="1">
      <c r="A179" s="38"/>
      <c r="B179" s="48"/>
      <c r="C179" s="49"/>
      <c r="D179" s="38"/>
      <c r="E179" s="13"/>
      <c r="F179" s="13"/>
      <c r="G179" s="32"/>
      <c r="H179" s="32"/>
      <c r="I179" s="32"/>
      <c r="J179" s="32"/>
      <c r="K179" s="32"/>
      <c r="L179" s="60"/>
      <c r="M179" s="60"/>
      <c r="N179" s="60"/>
      <c r="O179" s="60"/>
      <c r="P179" s="33"/>
      <c r="Q179" s="33"/>
      <c r="R179" s="33"/>
      <c r="S179" s="33"/>
      <c r="T179" s="33"/>
      <c r="U179" s="52"/>
      <c r="V179" s="52"/>
      <c r="W179" s="52"/>
      <c r="X179" s="95" t="e">
        <f>L179/'2023'!M179*100</f>
        <v>#DIV/0!</v>
      </c>
      <c r="Y179" s="95" t="e">
        <f>N179/'2023'!O179*100</f>
        <v>#DIV/0!</v>
      </c>
      <c r="Z179" s="95" t="e">
        <f t="shared" si="30"/>
        <v>#DIV/0!</v>
      </c>
      <c r="AA179" s="95" t="e">
        <f t="shared" si="31"/>
        <v>#DIV/0!</v>
      </c>
    </row>
    <row r="180" spans="1:27" s="3" customFormat="1" ht="60" customHeight="1">
      <c r="A180" s="38" t="s">
        <v>55</v>
      </c>
      <c r="B180" s="48" t="s">
        <v>61</v>
      </c>
      <c r="C180" s="49" t="s">
        <v>60</v>
      </c>
      <c r="D180" s="38" t="s">
        <v>4</v>
      </c>
      <c r="E180" s="13" t="s">
        <v>271</v>
      </c>
      <c r="F180" s="13"/>
      <c r="G180" s="32">
        <v>5540.5379999999996</v>
      </c>
      <c r="H180" s="32">
        <v>5201.7179999999998</v>
      </c>
      <c r="I180" s="32">
        <v>3892.5030000000002</v>
      </c>
      <c r="J180" s="32">
        <v>5373.8829999999998</v>
      </c>
      <c r="K180" s="32">
        <f t="shared" si="28"/>
        <v>20008.642</v>
      </c>
      <c r="L180" s="60">
        <v>45.407085640000012</v>
      </c>
      <c r="M180" s="60">
        <v>46.314910065599996</v>
      </c>
      <c r="N180" s="60">
        <v>36.147072000000009</v>
      </c>
      <c r="O180" s="60">
        <v>37.592954880000008</v>
      </c>
      <c r="P180" s="33">
        <f t="shared" si="23"/>
        <v>51305.457452938339</v>
      </c>
      <c r="Q180" s="33">
        <f t="shared" si="24"/>
        <v>48167.97963143354</v>
      </c>
      <c r="R180" s="33">
        <f t="shared" si="25"/>
        <v>33950.236725813513</v>
      </c>
      <c r="S180" s="33">
        <f t="shared" si="26"/>
        <v>46870.766698657622</v>
      </c>
      <c r="T180" s="33">
        <f t="shared" si="27"/>
        <v>180294.44050884302</v>
      </c>
      <c r="U180" s="52"/>
      <c r="V180" s="52"/>
      <c r="W180" s="52"/>
      <c r="X180" s="95">
        <f>L180/'2023'!M180*100</f>
        <v>100</v>
      </c>
      <c r="Y180" s="95">
        <f>N180/'2023'!O180*100</f>
        <v>100</v>
      </c>
      <c r="Z180" s="95">
        <f t="shared" si="30"/>
        <v>101.99930123857203</v>
      </c>
      <c r="AA180" s="95">
        <f t="shared" si="31"/>
        <v>104</v>
      </c>
    </row>
    <row r="181" spans="1:27" s="3" customFormat="1" ht="60" customHeight="1">
      <c r="A181" s="38" t="s">
        <v>242</v>
      </c>
      <c r="B181" s="48" t="s">
        <v>243</v>
      </c>
      <c r="C181" s="49" t="s">
        <v>60</v>
      </c>
      <c r="D181" s="38" t="s">
        <v>241</v>
      </c>
      <c r="E181" s="13" t="s">
        <v>271</v>
      </c>
      <c r="F181" s="13"/>
      <c r="G181" s="32">
        <v>55614.073999999993</v>
      </c>
      <c r="H181" s="32">
        <v>54048.392999999996</v>
      </c>
      <c r="I181" s="32">
        <v>44372.758000000002</v>
      </c>
      <c r="J181" s="32">
        <v>54340.900999999998</v>
      </c>
      <c r="K181" s="32">
        <f t="shared" si="28"/>
        <v>208376.12599999999</v>
      </c>
      <c r="L181" s="60">
        <v>45.407085640000012</v>
      </c>
      <c r="M181" s="60">
        <v>46.314910065599996</v>
      </c>
      <c r="N181" s="60">
        <v>36.147072000000009</v>
      </c>
      <c r="O181" s="60">
        <v>37.592954880000008</v>
      </c>
      <c r="P181" s="33">
        <f t="shared" si="23"/>
        <v>514987.08381596953</v>
      </c>
      <c r="Q181" s="33">
        <f t="shared" si="24"/>
        <v>500488.85640008072</v>
      </c>
      <c r="R181" s="33">
        <f t="shared" si="25"/>
        <v>387017.20673747337</v>
      </c>
      <c r="S181" s="33">
        <f t="shared" si="26"/>
        <v>473958.90326712554</v>
      </c>
      <c r="T181" s="33">
        <f t="shared" si="27"/>
        <v>1876452.0502206492</v>
      </c>
      <c r="U181" s="52"/>
      <c r="V181" s="52"/>
      <c r="W181" s="52"/>
      <c r="X181" s="95">
        <f>L181/'2023'!M181*100</f>
        <v>100</v>
      </c>
      <c r="Y181" s="95">
        <f>N181/'2023'!O181*100</f>
        <v>100</v>
      </c>
      <c r="Z181" s="95">
        <f t="shared" si="30"/>
        <v>101.99930123857203</v>
      </c>
      <c r="AA181" s="95">
        <f t="shared" si="31"/>
        <v>104</v>
      </c>
    </row>
    <row r="182" spans="1:27" s="3" customFormat="1" ht="60" customHeight="1">
      <c r="A182" s="38" t="s">
        <v>242</v>
      </c>
      <c r="B182" s="48" t="s">
        <v>243</v>
      </c>
      <c r="C182" s="49" t="s">
        <v>60</v>
      </c>
      <c r="D182" s="38" t="s">
        <v>244</v>
      </c>
      <c r="E182" s="13" t="s">
        <v>271</v>
      </c>
      <c r="F182" s="13"/>
      <c r="G182" s="32">
        <v>27996.404000000002</v>
      </c>
      <c r="H182" s="32">
        <v>27428.894999999997</v>
      </c>
      <c r="I182" s="32">
        <v>22060.421999999999</v>
      </c>
      <c r="J182" s="32">
        <v>26525.232</v>
      </c>
      <c r="K182" s="32">
        <f t="shared" si="28"/>
        <v>104010.95299999999</v>
      </c>
      <c r="L182" s="60">
        <v>57.442809200000006</v>
      </c>
      <c r="M182" s="60">
        <v>57.823551567999978</v>
      </c>
      <c r="N182" s="60">
        <v>35.419587840000005</v>
      </c>
      <c r="O182" s="60">
        <v>36.836371353600008</v>
      </c>
      <c r="P182" s="33">
        <f t="shared" si="23"/>
        <v>616571.00257598946</v>
      </c>
      <c r="Q182" s="33">
        <f t="shared" si="24"/>
        <v>604072.62624519714</v>
      </c>
      <c r="R182" s="33">
        <f t="shared" si="25"/>
        <v>462986.0521197138</v>
      </c>
      <c r="S182" s="33">
        <f t="shared" si="26"/>
        <v>556689.82421276893</v>
      </c>
      <c r="T182" s="33">
        <f t="shared" si="27"/>
        <v>2240319.5051536695</v>
      </c>
      <c r="U182" s="52"/>
      <c r="V182" s="52"/>
      <c r="W182" s="52"/>
      <c r="X182" s="95">
        <f>L182/'2023'!M182*100</f>
        <v>100</v>
      </c>
      <c r="Y182" s="95">
        <f>N182/'2023'!O182*100</f>
        <v>100</v>
      </c>
      <c r="Z182" s="95">
        <f t="shared" si="30"/>
        <v>100.66281989565367</v>
      </c>
      <c r="AA182" s="95">
        <f t="shared" si="31"/>
        <v>104</v>
      </c>
    </row>
    <row r="183" spans="1:27" s="3" customFormat="1" ht="10.5" customHeight="1">
      <c r="A183" s="38"/>
      <c r="B183" s="48"/>
      <c r="C183" s="49"/>
      <c r="D183" s="38"/>
      <c r="E183" s="13"/>
      <c r="F183" s="13"/>
      <c r="G183" s="32"/>
      <c r="H183" s="32"/>
      <c r="I183" s="32"/>
      <c r="J183" s="32"/>
      <c r="K183" s="32"/>
      <c r="L183" s="60"/>
      <c r="M183" s="60"/>
      <c r="N183" s="60"/>
      <c r="O183" s="60"/>
      <c r="P183" s="33"/>
      <c r="Q183" s="33"/>
      <c r="R183" s="33"/>
      <c r="S183" s="33"/>
      <c r="T183" s="33"/>
      <c r="U183" s="52"/>
      <c r="V183" s="52"/>
      <c r="W183" s="52"/>
      <c r="X183" s="95" t="e">
        <f>L183/'2023'!M183*100</f>
        <v>#DIV/0!</v>
      </c>
      <c r="Y183" s="95" t="e">
        <f>N183/'2023'!O183*100</f>
        <v>#DIV/0!</v>
      </c>
      <c r="Z183" s="95" t="e">
        <f t="shared" si="30"/>
        <v>#DIV/0!</v>
      </c>
      <c r="AA183" s="95" t="e">
        <f t="shared" si="31"/>
        <v>#DIV/0!</v>
      </c>
    </row>
    <row r="184" spans="1:27" s="3" customFormat="1" ht="60" customHeight="1">
      <c r="A184" s="38" t="s">
        <v>245</v>
      </c>
      <c r="B184" s="48" t="s">
        <v>246</v>
      </c>
      <c r="C184" s="49" t="s">
        <v>71</v>
      </c>
      <c r="D184" s="38" t="s">
        <v>72</v>
      </c>
      <c r="E184" s="13" t="s">
        <v>271</v>
      </c>
      <c r="F184" s="13"/>
      <c r="G184" s="32">
        <v>0</v>
      </c>
      <c r="H184" s="32">
        <v>0</v>
      </c>
      <c r="I184" s="32">
        <v>182.54</v>
      </c>
      <c r="J184" s="32">
        <v>955.5</v>
      </c>
      <c r="K184" s="32">
        <f t="shared" si="28"/>
        <v>1138.04</v>
      </c>
      <c r="L184" s="60">
        <f>'2023'!M184</f>
        <v>49.801857599999998</v>
      </c>
      <c r="M184" s="60">
        <f>('2023'!L184+'2023'!M184)/2*1.04*2-L184</f>
        <v>53.541171904000002</v>
      </c>
      <c r="N184" s="60">
        <f>'2023'!O184</f>
        <v>49.731967999999995</v>
      </c>
      <c r="O184" s="60">
        <f t="shared" si="29"/>
        <v>51.721246719999996</v>
      </c>
      <c r="P184" s="33">
        <f t="shared" si="23"/>
        <v>0</v>
      </c>
      <c r="Q184" s="33">
        <f t="shared" si="24"/>
        <v>0</v>
      </c>
      <c r="R184" s="33">
        <f t="shared" si="25"/>
        <v>332.20914308736104</v>
      </c>
      <c r="S184" s="33">
        <f t="shared" si="26"/>
        <v>1738.9385133120056</v>
      </c>
      <c r="T184" s="33">
        <f t="shared" si="27"/>
        <v>2071.1476563993665</v>
      </c>
      <c r="U184" s="52"/>
      <c r="V184" s="52"/>
      <c r="W184" s="52"/>
      <c r="X184" s="95">
        <f>L184/'2023'!M184*100</f>
        <v>100</v>
      </c>
      <c r="Y184" s="95">
        <f>N184/'2023'!O184*100</f>
        <v>100</v>
      </c>
      <c r="Z184" s="95">
        <f t="shared" si="30"/>
        <v>107.50838318930498</v>
      </c>
      <c r="AA184" s="95">
        <f t="shared" si="31"/>
        <v>104</v>
      </c>
    </row>
    <row r="185" spans="1:27" s="3" customFormat="1" ht="60" customHeight="1">
      <c r="A185" s="38" t="s">
        <v>247</v>
      </c>
      <c r="B185" s="48" t="s">
        <v>248</v>
      </c>
      <c r="C185" s="49" t="s">
        <v>71</v>
      </c>
      <c r="D185" s="38" t="s">
        <v>72</v>
      </c>
      <c r="E185" s="13" t="s">
        <v>271</v>
      </c>
      <c r="F185" s="13"/>
      <c r="G185" s="32">
        <v>1313.287</v>
      </c>
      <c r="H185" s="32">
        <v>1057.625</v>
      </c>
      <c r="I185" s="32">
        <v>615.82100000000003</v>
      </c>
      <c r="J185" s="32">
        <v>1219.4929999999999</v>
      </c>
      <c r="K185" s="32">
        <f t="shared" si="28"/>
        <v>4206.2260000000006</v>
      </c>
      <c r="L185" s="60">
        <f>'2023'!M185</f>
        <v>58.748400000000018</v>
      </c>
      <c r="M185" s="60">
        <f>('2023'!L185+'2023'!M185)/2*1.04*2-L185</f>
        <v>63.158736000000005</v>
      </c>
      <c r="N185" s="60">
        <f>'2023'!O185</f>
        <v>57.324799999999996</v>
      </c>
      <c r="O185" s="60">
        <f t="shared" si="29"/>
        <v>59.617792000000001</v>
      </c>
      <c r="P185" s="33">
        <f t="shared" si="23"/>
        <v>1869.5953732000287</v>
      </c>
      <c r="Q185" s="33">
        <f t="shared" si="24"/>
        <v>1505.6349500000231</v>
      </c>
      <c r="R185" s="33">
        <f t="shared" si="25"/>
        <v>2180.5876750240022</v>
      </c>
      <c r="S185" s="33">
        <f t="shared" si="26"/>
        <v>4318.1564213920037</v>
      </c>
      <c r="T185" s="33">
        <f t="shared" si="27"/>
        <v>9873.9744196160573</v>
      </c>
      <c r="U185" s="52"/>
      <c r="V185" s="52"/>
      <c r="W185" s="52"/>
      <c r="X185" s="95">
        <f>L185/'2023'!M185*100</f>
        <v>100</v>
      </c>
      <c r="Y185" s="95">
        <f>N185/'2023'!O185*100</f>
        <v>100</v>
      </c>
      <c r="Z185" s="95">
        <f t="shared" si="30"/>
        <v>107.50715934391401</v>
      </c>
      <c r="AA185" s="95">
        <f t="shared" si="31"/>
        <v>104</v>
      </c>
    </row>
    <row r="186" spans="1:27" s="3" customFormat="1" ht="60" customHeight="1">
      <c r="A186" s="38" t="s">
        <v>55</v>
      </c>
      <c r="B186" s="48" t="s">
        <v>56</v>
      </c>
      <c r="C186" s="49" t="s">
        <v>71</v>
      </c>
      <c r="D186" s="38" t="s">
        <v>72</v>
      </c>
      <c r="E186" s="13" t="s">
        <v>271</v>
      </c>
      <c r="F186" s="13"/>
      <c r="G186" s="32">
        <v>177.376</v>
      </c>
      <c r="H186" s="32">
        <v>135.376</v>
      </c>
      <c r="I186" s="32">
        <v>140.376</v>
      </c>
      <c r="J186" s="32">
        <v>163.376</v>
      </c>
      <c r="K186" s="32">
        <f t="shared" si="28"/>
        <v>616.50400000000002</v>
      </c>
      <c r="L186" s="60">
        <f>'2023'!M186</f>
        <v>50.274000000000001</v>
      </c>
      <c r="M186" s="60">
        <f>('2023'!L186+'2023'!M186)/2*1.04*2-L186</f>
        <v>50.422960000000003</v>
      </c>
      <c r="N186" s="60">
        <f>'2023'!O186</f>
        <v>43.8048</v>
      </c>
      <c r="O186" s="60">
        <f t="shared" si="29"/>
        <v>45.556992000000001</v>
      </c>
      <c r="P186" s="33">
        <f t="shared" si="23"/>
        <v>1147.4808192000003</v>
      </c>
      <c r="Q186" s="33">
        <f t="shared" si="24"/>
        <v>875.77441920000012</v>
      </c>
      <c r="R186" s="33">
        <f t="shared" si="25"/>
        <v>683.06512396800031</v>
      </c>
      <c r="S186" s="33">
        <f t="shared" si="26"/>
        <v>794.98238796800035</v>
      </c>
      <c r="T186" s="33">
        <f t="shared" si="27"/>
        <v>3501.3027503360013</v>
      </c>
      <c r="U186" s="52"/>
      <c r="V186" s="52"/>
      <c r="W186" s="52"/>
      <c r="X186" s="95">
        <f>L186/'2023'!M186*100</f>
        <v>100</v>
      </c>
      <c r="Y186" s="95">
        <f>N186/'2023'!O186*100</f>
        <v>100</v>
      </c>
      <c r="Z186" s="95">
        <f t="shared" si="30"/>
        <v>100.2962962962963</v>
      </c>
      <c r="AA186" s="95">
        <f t="shared" si="31"/>
        <v>104</v>
      </c>
    </row>
    <row r="187" spans="1:27" s="3" customFormat="1" ht="10.5" customHeight="1">
      <c r="A187" s="38"/>
      <c r="B187" s="48"/>
      <c r="C187" s="49"/>
      <c r="D187" s="38"/>
      <c r="E187" s="13"/>
      <c r="F187" s="13"/>
      <c r="G187" s="32"/>
      <c r="H187" s="32"/>
      <c r="I187" s="32"/>
      <c r="J187" s="32"/>
      <c r="K187" s="32"/>
      <c r="L187" s="60"/>
      <c r="M187" s="60"/>
      <c r="N187" s="60"/>
      <c r="O187" s="60"/>
      <c r="P187" s="33"/>
      <c r="Q187" s="33"/>
      <c r="R187" s="33"/>
      <c r="S187" s="33"/>
      <c r="T187" s="33"/>
      <c r="U187" s="52"/>
      <c r="V187" s="52"/>
      <c r="W187" s="52"/>
      <c r="X187" s="95" t="e">
        <f>L187/'2023'!M187*100</f>
        <v>#DIV/0!</v>
      </c>
      <c r="Y187" s="95" t="e">
        <f>N187/'2023'!O187*100</f>
        <v>#DIV/0!</v>
      </c>
      <c r="Z187" s="95" t="e">
        <f t="shared" si="30"/>
        <v>#DIV/0!</v>
      </c>
      <c r="AA187" s="95" t="e">
        <f t="shared" si="31"/>
        <v>#DIV/0!</v>
      </c>
    </row>
    <row r="188" spans="1:27" s="3" customFormat="1" ht="60" customHeight="1">
      <c r="A188" s="38" t="s">
        <v>191</v>
      </c>
      <c r="B188" s="48" t="s">
        <v>192</v>
      </c>
      <c r="C188" s="49" t="s">
        <v>85</v>
      </c>
      <c r="D188" s="38" t="s">
        <v>91</v>
      </c>
      <c r="E188" s="13" t="s">
        <v>271</v>
      </c>
      <c r="F188" s="13"/>
      <c r="G188" s="32">
        <v>860.44399999999996</v>
      </c>
      <c r="H188" s="32">
        <v>1207.7660000000001</v>
      </c>
      <c r="I188" s="32">
        <v>849.58399999999995</v>
      </c>
      <c r="J188" s="32">
        <v>874.54600000000005</v>
      </c>
      <c r="K188" s="32">
        <f t="shared" si="28"/>
        <v>3792.34</v>
      </c>
      <c r="L188" s="60">
        <f>'2023'!M188</f>
        <v>130.9962888</v>
      </c>
      <c r="M188" s="60">
        <f>('2023'!L188+'2023'!M188)/2*1.04*2-L188</f>
        <v>131.38442595200002</v>
      </c>
      <c r="N188" s="60">
        <f>'2023'!O188</f>
        <v>98.068672000000007</v>
      </c>
      <c r="O188" s="60">
        <f t="shared" si="29"/>
        <v>101.99141888000001</v>
      </c>
      <c r="P188" s="33">
        <f t="shared" si="23"/>
        <v>28332.370309859194</v>
      </c>
      <c r="Q188" s="33">
        <f t="shared" si="24"/>
        <v>39768.856032068798</v>
      </c>
      <c r="R188" s="33">
        <f t="shared" si="25"/>
        <v>24971.828520258048</v>
      </c>
      <c r="S188" s="33">
        <f t="shared" si="26"/>
        <v>25705.536762789317</v>
      </c>
      <c r="T188" s="33">
        <f t="shared" si="27"/>
        <v>118778.59162497535</v>
      </c>
      <c r="U188" s="52"/>
      <c r="V188" s="52"/>
      <c r="W188" s="52"/>
      <c r="X188" s="95">
        <f>L188/'2023'!M188*100</f>
        <v>100</v>
      </c>
      <c r="Y188" s="95">
        <f>N188/'2023'!O188*100</f>
        <v>100</v>
      </c>
      <c r="Z188" s="95">
        <f t="shared" si="30"/>
        <v>100.2962962962963</v>
      </c>
      <c r="AA188" s="95">
        <f t="shared" si="31"/>
        <v>104</v>
      </c>
    </row>
    <row r="189" spans="1:27" s="181" customFormat="1" ht="60" customHeight="1">
      <c r="A189" s="38" t="s">
        <v>89</v>
      </c>
      <c r="B189" s="48" t="s">
        <v>90</v>
      </c>
      <c r="C189" s="49" t="s">
        <v>85</v>
      </c>
      <c r="D189" s="38" t="s">
        <v>366</v>
      </c>
      <c r="E189" s="13" t="s">
        <v>271</v>
      </c>
      <c r="F189" s="13" t="s">
        <v>377</v>
      </c>
      <c r="G189" s="32">
        <v>1337.848</v>
      </c>
      <c r="H189" s="32">
        <v>1100.518</v>
      </c>
      <c r="I189" s="32">
        <v>1016.353</v>
      </c>
      <c r="J189" s="32">
        <v>1056.6399999999999</v>
      </c>
      <c r="K189" s="32">
        <f t="shared" si="28"/>
        <v>4511.3590000000004</v>
      </c>
      <c r="L189" s="60">
        <f>'2023'!M189</f>
        <v>171.2</v>
      </c>
      <c r="M189" s="60">
        <v>196.49</v>
      </c>
      <c r="N189" s="60">
        <f>'2023'!O189</f>
        <v>67.892032</v>
      </c>
      <c r="O189" s="60">
        <f t="shared" si="29"/>
        <v>70.607713279999999</v>
      </c>
      <c r="P189" s="33">
        <f t="shared" si="23"/>
        <v>138210.35837286399</v>
      </c>
      <c r="Q189" s="33">
        <f t="shared" si="24"/>
        <v>113692.27832742399</v>
      </c>
      <c r="R189" s="33">
        <f t="shared" si="25"/>
        <v>127940.83975473217</v>
      </c>
      <c r="S189" s="33">
        <f t="shared" si="26"/>
        <v>133012.2594398208</v>
      </c>
      <c r="T189" s="33">
        <f t="shared" si="27"/>
        <v>512855.73589484091</v>
      </c>
      <c r="U189" s="179"/>
      <c r="V189" s="179"/>
      <c r="W189" s="179"/>
      <c r="X189" s="95">
        <f>L189/'2023'!M189*100</f>
        <v>100</v>
      </c>
      <c r="Y189" s="95">
        <f>N189/'2023'!O189*100</f>
        <v>100</v>
      </c>
      <c r="Z189" s="95">
        <f t="shared" si="30"/>
        <v>114.77219626168224</v>
      </c>
      <c r="AA189" s="95">
        <f t="shared" si="31"/>
        <v>104</v>
      </c>
    </row>
    <row r="190" spans="1:27" s="181" customFormat="1" ht="60" customHeight="1">
      <c r="A190" s="38" t="s">
        <v>89</v>
      </c>
      <c r="B190" s="48" t="s">
        <v>90</v>
      </c>
      <c r="C190" s="49" t="s">
        <v>85</v>
      </c>
      <c r="D190" s="38" t="s">
        <v>367</v>
      </c>
      <c r="E190" s="13" t="s">
        <v>271</v>
      </c>
      <c r="F190" s="13" t="s">
        <v>378</v>
      </c>
      <c r="G190" s="32">
        <v>4589.1759999999995</v>
      </c>
      <c r="H190" s="32">
        <v>4859.7780000000002</v>
      </c>
      <c r="I190" s="32">
        <v>3754.3440000000001</v>
      </c>
      <c r="J190" s="32">
        <v>3871.1950000000002</v>
      </c>
      <c r="K190" s="32">
        <f t="shared" si="28"/>
        <v>17074.492999999999</v>
      </c>
      <c r="L190" s="60">
        <f>'2023'!M190</f>
        <v>171.2</v>
      </c>
      <c r="M190" s="60">
        <v>196.49</v>
      </c>
      <c r="N190" s="60">
        <f>'2023'!O190</f>
        <v>83.975424000000018</v>
      </c>
      <c r="O190" s="60">
        <f>N190*1.04+0.01</f>
        <v>87.344440960000028</v>
      </c>
      <c r="P190" s="33">
        <f t="shared" si="23"/>
        <v>400288.93078937579</v>
      </c>
      <c r="Q190" s="33">
        <f t="shared" si="24"/>
        <v>423892.07550412789</v>
      </c>
      <c r="R190" s="33">
        <f t="shared" si="25"/>
        <v>409769.9747084697</v>
      </c>
      <c r="S190" s="33">
        <f t="shared" si="26"/>
        <v>422523.74242785276</v>
      </c>
      <c r="T190" s="33">
        <f t="shared" si="27"/>
        <v>1656474.7234298261</v>
      </c>
      <c r="U190" s="179"/>
      <c r="V190" s="179"/>
      <c r="W190" s="179"/>
      <c r="X190" s="95">
        <f>L190/'2023'!M190*100</f>
        <v>100</v>
      </c>
      <c r="Y190" s="95">
        <f>N190/'2023'!O190*100</f>
        <v>100</v>
      </c>
      <c r="Z190" s="95">
        <f t="shared" si="30"/>
        <v>114.77219626168224</v>
      </c>
      <c r="AA190" s="95">
        <f t="shared" si="31"/>
        <v>104.01190824591728</v>
      </c>
    </row>
    <row r="191" spans="1:27" s="181" customFormat="1" ht="10.5" customHeight="1">
      <c r="A191" s="38"/>
      <c r="B191" s="48"/>
      <c r="C191" s="49"/>
      <c r="D191" s="38"/>
      <c r="E191" s="13"/>
      <c r="F191" s="13"/>
      <c r="G191" s="32"/>
      <c r="H191" s="32"/>
      <c r="I191" s="32"/>
      <c r="J191" s="32"/>
      <c r="K191" s="32"/>
      <c r="L191" s="60"/>
      <c r="M191" s="60"/>
      <c r="N191" s="60"/>
      <c r="O191" s="60"/>
      <c r="P191" s="33"/>
      <c r="Q191" s="33"/>
      <c r="R191" s="33"/>
      <c r="S191" s="33"/>
      <c r="T191" s="33"/>
      <c r="U191" s="179"/>
      <c r="V191" s="179"/>
      <c r="W191" s="179"/>
      <c r="X191" s="95" t="e">
        <f>L191/'2023'!M191*100</f>
        <v>#DIV/0!</v>
      </c>
      <c r="Y191" s="95" t="e">
        <f>N191/'2023'!O191*100</f>
        <v>#DIV/0!</v>
      </c>
      <c r="Z191" s="95" t="e">
        <f t="shared" si="30"/>
        <v>#DIV/0!</v>
      </c>
      <c r="AA191" s="95" t="e">
        <f t="shared" si="31"/>
        <v>#DIV/0!</v>
      </c>
    </row>
    <row r="192" spans="1:27" s="3" customFormat="1" ht="60" customHeight="1">
      <c r="A192" s="38" t="s">
        <v>103</v>
      </c>
      <c r="B192" s="48" t="s">
        <v>104</v>
      </c>
      <c r="C192" s="49" t="s">
        <v>98</v>
      </c>
      <c r="D192" s="38" t="s">
        <v>102</v>
      </c>
      <c r="E192" s="13" t="s">
        <v>271</v>
      </c>
      <c r="F192" s="13"/>
      <c r="G192" s="32">
        <v>2537.6400000000003</v>
      </c>
      <c r="H192" s="32">
        <v>2543.9679999999998</v>
      </c>
      <c r="I192" s="32">
        <v>2434.4209999999998</v>
      </c>
      <c r="J192" s="32">
        <v>2668.4630000000002</v>
      </c>
      <c r="K192" s="32">
        <f t="shared" si="28"/>
        <v>10184.492</v>
      </c>
      <c r="L192" s="60">
        <f>'2023'!M192</f>
        <v>74.475200000000001</v>
      </c>
      <c r="M192" s="60">
        <v>80.069999999999993</v>
      </c>
      <c r="N192" s="60">
        <f>'2023'!O192</f>
        <v>23.462399999999999</v>
      </c>
      <c r="O192" s="60">
        <f t="shared" si="29"/>
        <v>24.400895999999999</v>
      </c>
      <c r="P192" s="33">
        <f t="shared" si="23"/>
        <v>129452.12179200002</v>
      </c>
      <c r="Q192" s="33">
        <f t="shared" si="24"/>
        <v>129774.93079039999</v>
      </c>
      <c r="R192" s="33">
        <f t="shared" si="25"/>
        <v>135522.03582878396</v>
      </c>
      <c r="S192" s="33">
        <f t="shared" si="26"/>
        <v>148550.94426715199</v>
      </c>
      <c r="T192" s="33">
        <f t="shared" si="27"/>
        <v>543300.03267833591</v>
      </c>
      <c r="U192" s="52"/>
      <c r="V192" s="52"/>
      <c r="W192" s="52"/>
      <c r="X192" s="95">
        <f>L192/'2023'!M192*100</f>
        <v>100</v>
      </c>
      <c r="Y192" s="95">
        <f>N192/'2023'!O192*100</f>
        <v>100</v>
      </c>
      <c r="Z192" s="95">
        <f t="shared" si="30"/>
        <v>107.51229939630909</v>
      </c>
      <c r="AA192" s="95">
        <f t="shared" si="31"/>
        <v>104</v>
      </c>
    </row>
    <row r="193" spans="1:27" s="3" customFormat="1" ht="10.5" customHeight="1">
      <c r="A193" s="38"/>
      <c r="B193" s="48"/>
      <c r="C193" s="49"/>
      <c r="D193" s="38"/>
      <c r="E193" s="13"/>
      <c r="F193" s="13"/>
      <c r="G193" s="32"/>
      <c r="H193" s="32"/>
      <c r="I193" s="32"/>
      <c r="J193" s="32"/>
      <c r="K193" s="32"/>
      <c r="L193" s="60"/>
      <c r="M193" s="60"/>
      <c r="N193" s="60"/>
      <c r="O193" s="60"/>
      <c r="P193" s="33"/>
      <c r="Q193" s="33"/>
      <c r="R193" s="33"/>
      <c r="S193" s="33"/>
      <c r="T193" s="33"/>
      <c r="U193" s="52"/>
      <c r="V193" s="52"/>
      <c r="W193" s="52"/>
      <c r="X193" s="95" t="e">
        <f>L193/'2023'!M193*100</f>
        <v>#DIV/0!</v>
      </c>
      <c r="Y193" s="95" t="e">
        <f>N193/'2023'!O193*100</f>
        <v>#DIV/0!</v>
      </c>
      <c r="Z193" s="95" t="e">
        <f t="shared" si="30"/>
        <v>#DIV/0!</v>
      </c>
      <c r="AA193" s="95" t="e">
        <f t="shared" si="31"/>
        <v>#DIV/0!</v>
      </c>
    </row>
    <row r="194" spans="1:27" s="3" customFormat="1" ht="60" customHeight="1">
      <c r="A194" s="38" t="s">
        <v>249</v>
      </c>
      <c r="B194" s="48" t="s">
        <v>250</v>
      </c>
      <c r="C194" s="49" t="s">
        <v>110</v>
      </c>
      <c r="D194" s="38" t="s">
        <v>113</v>
      </c>
      <c r="E194" s="13" t="s">
        <v>271</v>
      </c>
      <c r="F194" s="13" t="s">
        <v>385</v>
      </c>
      <c r="G194" s="32">
        <v>25439.89</v>
      </c>
      <c r="H194" s="32">
        <v>17976.030000000002</v>
      </c>
      <c r="I194" s="32">
        <v>9761.2309999999998</v>
      </c>
      <c r="J194" s="32">
        <v>19764.769</v>
      </c>
      <c r="K194" s="32">
        <f t="shared" si="28"/>
        <v>72941.919999999998</v>
      </c>
      <c r="L194" s="60">
        <f>'2023'!M194</f>
        <v>90.132000000000005</v>
      </c>
      <c r="M194" s="60">
        <f>('2023'!L194+'2023'!M194)/2*1.04*2-L194</f>
        <v>93.794080000000008</v>
      </c>
      <c r="N194" s="60">
        <f>'2023'!O194</f>
        <v>54.08</v>
      </c>
      <c r="O194" s="60">
        <f t="shared" si="29"/>
        <v>56.243200000000002</v>
      </c>
      <c r="P194" s="33">
        <f t="shared" si="23"/>
        <v>917158.91428000014</v>
      </c>
      <c r="Q194" s="33">
        <f t="shared" si="24"/>
        <v>648071.83356000017</v>
      </c>
      <c r="R194" s="33">
        <f t="shared" si="25"/>
        <v>366542.81393328006</v>
      </c>
      <c r="S194" s="33">
        <f t="shared" si="26"/>
        <v>742184.46894672012</v>
      </c>
      <c r="T194" s="33">
        <f t="shared" si="27"/>
        <v>2673958.0307200006</v>
      </c>
      <c r="U194" s="52"/>
      <c r="V194" s="52"/>
      <c r="W194" s="52"/>
      <c r="X194" s="95">
        <f>L194/'2023'!M194*100</f>
        <v>100</v>
      </c>
      <c r="Y194" s="95">
        <f>N194/'2023'!O194*100</f>
        <v>100</v>
      </c>
      <c r="Z194" s="95">
        <f t="shared" si="30"/>
        <v>104.06301868370835</v>
      </c>
      <c r="AA194" s="95">
        <f t="shared" si="31"/>
        <v>104</v>
      </c>
    </row>
    <row r="195" spans="1:27" s="3" customFormat="1" ht="60" customHeight="1">
      <c r="A195" s="38" t="s">
        <v>55</v>
      </c>
      <c r="B195" s="48" t="s">
        <v>56</v>
      </c>
      <c r="C195" s="49" t="s">
        <v>110</v>
      </c>
      <c r="D195" s="38" t="s">
        <v>368</v>
      </c>
      <c r="E195" s="13" t="s">
        <v>271</v>
      </c>
      <c r="F195" s="13"/>
      <c r="G195" s="32">
        <v>622.02099999999996</v>
      </c>
      <c r="H195" s="32">
        <v>483.65099999999995</v>
      </c>
      <c r="I195" s="32">
        <v>565.93600000000004</v>
      </c>
      <c r="J195" s="32">
        <v>617.17100000000005</v>
      </c>
      <c r="K195" s="32">
        <f t="shared" si="28"/>
        <v>2288.7790000000005</v>
      </c>
      <c r="L195" s="60">
        <f>'2023'!M195</f>
        <v>50.274000000000001</v>
      </c>
      <c r="M195" s="60">
        <f>('2023'!L195+'2023'!M195)/2*1.04*2-L195</f>
        <v>50.422960000000003</v>
      </c>
      <c r="N195" s="60">
        <f>'2023'!O195</f>
        <v>45.070272000000003</v>
      </c>
      <c r="O195" s="60">
        <f t="shared" si="29"/>
        <v>46.873082880000005</v>
      </c>
      <c r="P195" s="33">
        <f t="shared" si="23"/>
        <v>3236.8280942879987</v>
      </c>
      <c r="Q195" s="33">
        <f t="shared" si="24"/>
        <v>2516.7882509279989</v>
      </c>
      <c r="R195" s="33">
        <f t="shared" si="25"/>
        <v>2009.003257784319</v>
      </c>
      <c r="S195" s="33">
        <f t="shared" si="26"/>
        <v>2190.8812120275188</v>
      </c>
      <c r="T195" s="33">
        <f t="shared" si="27"/>
        <v>9953.5008150278372</v>
      </c>
      <c r="U195" s="52"/>
      <c r="V195" s="52"/>
      <c r="W195" s="52"/>
      <c r="X195" s="95">
        <f>L195/'2023'!M195*100</f>
        <v>100</v>
      </c>
      <c r="Y195" s="95">
        <f>N195/'2023'!O195*100</f>
        <v>100</v>
      </c>
      <c r="Z195" s="95">
        <f t="shared" si="30"/>
        <v>100.2962962962963</v>
      </c>
      <c r="AA195" s="95">
        <f t="shared" si="31"/>
        <v>104</v>
      </c>
    </row>
    <row r="196" spans="1:27" s="3" customFormat="1" ht="60" customHeight="1">
      <c r="A196" s="38" t="s">
        <v>55</v>
      </c>
      <c r="B196" s="48" t="s">
        <v>56</v>
      </c>
      <c r="C196" s="49" t="s">
        <v>110</v>
      </c>
      <c r="D196" s="38" t="s">
        <v>369</v>
      </c>
      <c r="E196" s="13" t="s">
        <v>271</v>
      </c>
      <c r="F196" s="13"/>
      <c r="G196" s="32">
        <v>1542.231</v>
      </c>
      <c r="H196" s="32">
        <v>1112.7450000000001</v>
      </c>
      <c r="I196" s="32">
        <v>1276.7180000000001</v>
      </c>
      <c r="J196" s="32">
        <v>1337.7090000000001</v>
      </c>
      <c r="K196" s="32">
        <f t="shared" si="28"/>
        <v>5269.4030000000002</v>
      </c>
      <c r="L196" s="60">
        <f>'2023'!M196</f>
        <v>90.132000000000005</v>
      </c>
      <c r="M196" s="60">
        <f>('2023'!L196+'2023'!M196)/2*1.04*2-L196</f>
        <v>93.794080000000008</v>
      </c>
      <c r="N196" s="60">
        <f>'2023'!O196</f>
        <v>54.08</v>
      </c>
      <c r="O196" s="60">
        <f t="shared" si="29"/>
        <v>56.243200000000002</v>
      </c>
      <c r="P196" s="33">
        <f t="shared" si="23"/>
        <v>55600.512012000014</v>
      </c>
      <c r="Q196" s="33">
        <f t="shared" si="24"/>
        <v>40116.682740000011</v>
      </c>
      <c r="R196" s="33">
        <f t="shared" si="25"/>
        <v>47941.884411840008</v>
      </c>
      <c r="S196" s="33">
        <f t="shared" si="26"/>
        <v>50232.150133920011</v>
      </c>
      <c r="T196" s="33">
        <f t="shared" si="27"/>
        <v>193891.22929776006</v>
      </c>
      <c r="U196" s="52"/>
      <c r="V196" s="52"/>
      <c r="W196" s="52"/>
      <c r="X196" s="95">
        <f>L196/'2023'!M196*100</f>
        <v>100</v>
      </c>
      <c r="Y196" s="95">
        <f>N196/'2023'!O196*100</f>
        <v>100</v>
      </c>
      <c r="Z196" s="95">
        <f t="shared" si="30"/>
        <v>104.06301868370835</v>
      </c>
      <c r="AA196" s="95">
        <f t="shared" si="31"/>
        <v>104</v>
      </c>
    </row>
    <row r="197" spans="1:27" s="3" customFormat="1" ht="10.5" customHeight="1">
      <c r="A197" s="38"/>
      <c r="B197" s="48"/>
      <c r="C197" s="49"/>
      <c r="D197" s="38"/>
      <c r="E197" s="13"/>
      <c r="F197" s="13"/>
      <c r="G197" s="32"/>
      <c r="H197" s="32"/>
      <c r="I197" s="32"/>
      <c r="J197" s="32"/>
      <c r="K197" s="32"/>
      <c r="L197" s="60"/>
      <c r="M197" s="60"/>
      <c r="N197" s="60"/>
      <c r="O197" s="60"/>
      <c r="P197" s="33"/>
      <c r="Q197" s="33"/>
      <c r="R197" s="33"/>
      <c r="S197" s="33"/>
      <c r="T197" s="33"/>
      <c r="U197" s="52"/>
      <c r="V197" s="52"/>
      <c r="W197" s="52"/>
      <c r="X197" s="95" t="e">
        <f>L197/'2023'!M197*100</f>
        <v>#DIV/0!</v>
      </c>
      <c r="Y197" s="95" t="e">
        <f>N197/'2023'!O197*100</f>
        <v>#DIV/0!</v>
      </c>
      <c r="Z197" s="95" t="e">
        <f t="shared" si="30"/>
        <v>#DIV/0!</v>
      </c>
      <c r="AA197" s="95" t="e">
        <f t="shared" si="31"/>
        <v>#DIV/0!</v>
      </c>
    </row>
    <row r="198" spans="1:27" s="3" customFormat="1" ht="60" customHeight="1">
      <c r="A198" s="38" t="s">
        <v>251</v>
      </c>
      <c r="B198" s="48" t="s">
        <v>252</v>
      </c>
      <c r="C198" s="49" t="s">
        <v>116</v>
      </c>
      <c r="D198" s="38" t="s">
        <v>117</v>
      </c>
      <c r="E198" s="13" t="s">
        <v>271</v>
      </c>
      <c r="F198" s="13"/>
      <c r="G198" s="32">
        <v>3299.7670000000003</v>
      </c>
      <c r="H198" s="32">
        <v>3256.8440000000001</v>
      </c>
      <c r="I198" s="32">
        <v>2721.1970000000001</v>
      </c>
      <c r="J198" s="32">
        <v>3291.83</v>
      </c>
      <c r="K198" s="32">
        <f t="shared" si="28"/>
        <v>12569.638000000001</v>
      </c>
      <c r="L198" s="60">
        <f>'2023'!M198</f>
        <v>50.274000000000001</v>
      </c>
      <c r="M198" s="60">
        <f>('2023'!L198+'2023'!M198)/2*1.04*2-L198</f>
        <v>50.422960000000003</v>
      </c>
      <c r="N198" s="60">
        <f>'2023'!O198</f>
        <v>45.073600000000006</v>
      </c>
      <c r="O198" s="60">
        <f t="shared" si="29"/>
        <v>46.87654400000001</v>
      </c>
      <c r="P198" s="33">
        <f t="shared" si="23"/>
        <v>17160.108306799983</v>
      </c>
      <c r="Q198" s="33">
        <f t="shared" si="24"/>
        <v>16936.891537599982</v>
      </c>
      <c r="R198" s="33">
        <f t="shared" si="25"/>
        <v>9650.4965799519832</v>
      </c>
      <c r="S198" s="33">
        <f t="shared" si="26"/>
        <v>11674.198581279979</v>
      </c>
      <c r="T198" s="33">
        <f t="shared" si="27"/>
        <v>55421.695005631933</v>
      </c>
      <c r="U198" s="52"/>
      <c r="V198" s="52"/>
      <c r="W198" s="52"/>
      <c r="X198" s="95">
        <f>L198/'2023'!M198*100</f>
        <v>100</v>
      </c>
      <c r="Y198" s="95">
        <f>N198/'2023'!O198*100</f>
        <v>100</v>
      </c>
      <c r="Z198" s="95">
        <f t="shared" si="30"/>
        <v>100.2962962962963</v>
      </c>
      <c r="AA198" s="95">
        <f t="shared" si="31"/>
        <v>104</v>
      </c>
    </row>
    <row r="199" spans="1:27" s="3" customFormat="1" ht="60" customHeight="1">
      <c r="A199" s="38" t="s">
        <v>55</v>
      </c>
      <c r="B199" s="48" t="s">
        <v>56</v>
      </c>
      <c r="C199" s="49" t="s">
        <v>116</v>
      </c>
      <c r="D199" s="38" t="s">
        <v>117</v>
      </c>
      <c r="E199" s="13" t="s">
        <v>271</v>
      </c>
      <c r="F199" s="13"/>
      <c r="G199" s="32">
        <v>25</v>
      </c>
      <c r="H199" s="32">
        <v>23</v>
      </c>
      <c r="I199" s="32">
        <v>9</v>
      </c>
      <c r="J199" s="32">
        <v>41</v>
      </c>
      <c r="K199" s="32">
        <f t="shared" si="28"/>
        <v>98</v>
      </c>
      <c r="L199" s="60">
        <f>'2023'!M199</f>
        <v>50.274000000000001</v>
      </c>
      <c r="M199" s="60">
        <f>('2023'!L199+'2023'!M199)/2*1.04*2-L199</f>
        <v>50.422960000000003</v>
      </c>
      <c r="N199" s="60">
        <f>'2023'!O199</f>
        <v>45.073600000000006</v>
      </c>
      <c r="O199" s="60">
        <f t="shared" si="29"/>
        <v>46.87654400000001</v>
      </c>
      <c r="P199" s="33">
        <f t="shared" si="23"/>
        <v>130.00999999999988</v>
      </c>
      <c r="Q199" s="33">
        <f t="shared" si="24"/>
        <v>119.60919999999987</v>
      </c>
      <c r="R199" s="33">
        <f t="shared" si="25"/>
        <v>31.917743999999942</v>
      </c>
      <c r="S199" s="33">
        <f t="shared" si="26"/>
        <v>145.40305599999974</v>
      </c>
      <c r="T199" s="33">
        <f t="shared" si="27"/>
        <v>426.93999999999949</v>
      </c>
      <c r="U199" s="52"/>
      <c r="V199" s="52"/>
      <c r="W199" s="52"/>
      <c r="X199" s="95">
        <f>L199/'2023'!M199*100</f>
        <v>100</v>
      </c>
      <c r="Y199" s="95">
        <f>N199/'2023'!O199*100</f>
        <v>100</v>
      </c>
      <c r="Z199" s="95">
        <f t="shared" si="30"/>
        <v>100.2962962962963</v>
      </c>
      <c r="AA199" s="95">
        <f t="shared" si="31"/>
        <v>104</v>
      </c>
    </row>
    <row r="200" spans="1:27" s="3" customFormat="1" ht="10.5" customHeight="1">
      <c r="A200" s="38"/>
      <c r="B200" s="48"/>
      <c r="C200" s="49"/>
      <c r="D200" s="38"/>
      <c r="E200" s="13"/>
      <c r="F200" s="13"/>
      <c r="G200" s="32"/>
      <c r="H200" s="32"/>
      <c r="I200" s="32"/>
      <c r="J200" s="32"/>
      <c r="K200" s="32"/>
      <c r="L200" s="60"/>
      <c r="M200" s="60"/>
      <c r="N200" s="60"/>
      <c r="O200" s="60"/>
      <c r="P200" s="33"/>
      <c r="Q200" s="33"/>
      <c r="R200" s="33"/>
      <c r="S200" s="33"/>
      <c r="T200" s="33"/>
      <c r="U200" s="52"/>
      <c r="V200" s="52"/>
      <c r="W200" s="52"/>
      <c r="X200" s="95" t="e">
        <f>L200/'2023'!M200*100</f>
        <v>#DIV/0!</v>
      </c>
      <c r="Y200" s="95" t="e">
        <f>N200/'2023'!O200*100</f>
        <v>#DIV/0!</v>
      </c>
      <c r="Z200" s="95" t="e">
        <f t="shared" si="30"/>
        <v>#DIV/0!</v>
      </c>
      <c r="AA200" s="95" t="e">
        <f t="shared" si="31"/>
        <v>#DIV/0!</v>
      </c>
    </row>
    <row r="201" spans="1:27" s="3" customFormat="1" ht="60" customHeight="1">
      <c r="A201" s="38" t="s">
        <v>55</v>
      </c>
      <c r="B201" s="48" t="s">
        <v>56</v>
      </c>
      <c r="C201" s="49" t="s">
        <v>140</v>
      </c>
      <c r="D201" s="38" t="s">
        <v>141</v>
      </c>
      <c r="E201" s="13" t="s">
        <v>271</v>
      </c>
      <c r="F201" s="13"/>
      <c r="G201" s="32">
        <v>1480.5050000000001</v>
      </c>
      <c r="H201" s="32">
        <v>1482.07</v>
      </c>
      <c r="I201" s="32">
        <v>1491.0820000000001</v>
      </c>
      <c r="J201" s="32">
        <v>1544.742</v>
      </c>
      <c r="K201" s="32">
        <f t="shared" si="28"/>
        <v>5998.3990000000003</v>
      </c>
      <c r="L201" s="60">
        <f>'2023'!M201</f>
        <v>50.274000000000001</v>
      </c>
      <c r="M201" s="60">
        <f>('2023'!L201+'2023'!M201)/2*1.04*2-L201</f>
        <v>50.422960000000003</v>
      </c>
      <c r="N201" s="60">
        <f>'2023'!O201</f>
        <v>32.281599999999997</v>
      </c>
      <c r="O201" s="60">
        <f t="shared" si="29"/>
        <v>33.572863999999996</v>
      </c>
      <c r="P201" s="33">
        <f t="shared" ref="P201:P264" si="32">G201*(L201-N201)</f>
        <v>26637.838162000007</v>
      </c>
      <c r="Q201" s="33">
        <f t="shared" ref="Q201:Q264" si="33">(L201-N201)*H201</f>
        <v>26665.996268000003</v>
      </c>
      <c r="R201" s="33">
        <f t="shared" ref="R201:R264" si="34">(M201-O201)*I201</f>
        <v>25124.874843872014</v>
      </c>
      <c r="S201" s="33">
        <f t="shared" ref="S201:S264" si="35">(M201-O201)*J201</f>
        <v>26029.05099523201</v>
      </c>
      <c r="T201" s="33">
        <f t="shared" ref="T201:T264" si="36">P201+Q201+R201+S201</f>
        <v>104457.76026910404</v>
      </c>
      <c r="U201" s="52"/>
      <c r="V201" s="52"/>
      <c r="W201" s="52"/>
      <c r="X201" s="95">
        <f>L201/'2023'!M201*100</f>
        <v>100</v>
      </c>
      <c r="Y201" s="95">
        <f>N201/'2023'!O201*100</f>
        <v>100</v>
      </c>
      <c r="Z201" s="95">
        <f t="shared" si="30"/>
        <v>100.2962962962963</v>
      </c>
      <c r="AA201" s="95">
        <f t="shared" si="31"/>
        <v>104</v>
      </c>
    </row>
    <row r="202" spans="1:27" s="3" customFormat="1" ht="60" customHeight="1">
      <c r="A202" s="38">
        <v>2924005075</v>
      </c>
      <c r="B202" s="48" t="s">
        <v>398</v>
      </c>
      <c r="C202" s="49" t="s">
        <v>158</v>
      </c>
      <c r="D202" s="38" t="s">
        <v>399</v>
      </c>
      <c r="E202" s="13" t="s">
        <v>271</v>
      </c>
      <c r="F202" s="13"/>
      <c r="G202" s="32">
        <v>7155.172018348625</v>
      </c>
      <c r="H202" s="32">
        <v>7155.172018348625</v>
      </c>
      <c r="I202" s="32">
        <v>7155.172018348625</v>
      </c>
      <c r="J202" s="32">
        <v>7155.172018348625</v>
      </c>
      <c r="K202" s="32">
        <f t="shared" si="28"/>
        <v>28620.6880733945</v>
      </c>
      <c r="L202" s="60">
        <f>'2023'!M202</f>
        <v>107.16840000000001</v>
      </c>
      <c r="M202" s="60">
        <f>('2023'!L202+'2023'!M202)/2*1.04*2-L202</f>
        <v>107.48593600000002</v>
      </c>
      <c r="N202" s="60">
        <f>'2023'!O202</f>
        <v>26.239616000000005</v>
      </c>
      <c r="O202" s="60">
        <f t="shared" ref="O202" si="37">N202*1.04</f>
        <v>27.289200640000008</v>
      </c>
      <c r="P202" s="33">
        <f t="shared" si="32"/>
        <v>579059.37075577991</v>
      </c>
      <c r="Q202" s="33">
        <f t="shared" si="33"/>
        <v>579059.37075577991</v>
      </c>
      <c r="R202" s="33">
        <f t="shared" si="34"/>
        <v>573821.43681078183</v>
      </c>
      <c r="S202" s="33">
        <f t="shared" si="35"/>
        <v>573821.43681078183</v>
      </c>
      <c r="T202" s="33">
        <f t="shared" si="36"/>
        <v>2305761.6151331235</v>
      </c>
      <c r="U202" s="52"/>
      <c r="V202" s="52"/>
      <c r="W202" s="52"/>
      <c r="X202" s="95">
        <f>L202/'2023'!M202*100</f>
        <v>100</v>
      </c>
      <c r="Y202" s="95">
        <f>N202/'2023'!O202*100</f>
        <v>100</v>
      </c>
      <c r="Z202" s="95">
        <f t="shared" si="30"/>
        <v>100.2962962962963</v>
      </c>
      <c r="AA202" s="95">
        <f t="shared" si="31"/>
        <v>104</v>
      </c>
    </row>
    <row r="203" spans="1:27" s="3" customFormat="1" ht="60" customHeight="1">
      <c r="A203" s="38" t="s">
        <v>52</v>
      </c>
      <c r="B203" s="48" t="s">
        <v>53</v>
      </c>
      <c r="C203" s="49" t="s">
        <v>195</v>
      </c>
      <c r="D203" s="38" t="s">
        <v>199</v>
      </c>
      <c r="E203" s="13" t="s">
        <v>271</v>
      </c>
      <c r="F203" s="13"/>
      <c r="G203" s="32">
        <v>21852.31</v>
      </c>
      <c r="H203" s="32">
        <v>20238.400000000001</v>
      </c>
      <c r="I203" s="32">
        <v>16564.45</v>
      </c>
      <c r="J203" s="32">
        <v>19837.89</v>
      </c>
      <c r="K203" s="32">
        <f t="shared" si="28"/>
        <v>78493.05</v>
      </c>
      <c r="L203" s="60">
        <f>'2023'!M203</f>
        <v>74.833200000000019</v>
      </c>
      <c r="M203" s="60">
        <f>('2023'!L203+'2023'!M203)/2*1.04*2-L203</f>
        <v>75.054928000000004</v>
      </c>
      <c r="N203" s="60">
        <f>'2023'!O203</f>
        <v>39.660108800000003</v>
      </c>
      <c r="O203" s="60">
        <f t="shared" si="29"/>
        <v>41.246513152000006</v>
      </c>
      <c r="P203" s="33">
        <f t="shared" si="32"/>
        <v>768613.29256067239</v>
      </c>
      <c r="Q203" s="33">
        <f t="shared" si="33"/>
        <v>711847.08894208039</v>
      </c>
      <c r="R203" s="33">
        <f t="shared" si="34"/>
        <v>560017.79732895363</v>
      </c>
      <c r="S203" s="33">
        <f t="shared" si="35"/>
        <v>670687.61482899066</v>
      </c>
      <c r="T203" s="33">
        <f t="shared" si="36"/>
        <v>2711165.7936606971</v>
      </c>
      <c r="U203" s="52"/>
      <c r="V203" s="52"/>
      <c r="W203" s="52"/>
      <c r="X203" s="95">
        <f>L203/'2023'!M203*100</f>
        <v>100</v>
      </c>
      <c r="Y203" s="95">
        <f>N203/'2023'!O203*100</f>
        <v>100</v>
      </c>
      <c r="Z203" s="95">
        <f t="shared" si="30"/>
        <v>100.29629629629628</v>
      </c>
      <c r="AA203" s="95">
        <f t="shared" si="31"/>
        <v>104</v>
      </c>
    </row>
    <row r="204" spans="1:27" s="3" customFormat="1" ht="63.75" customHeight="1">
      <c r="A204" s="38" t="s">
        <v>178</v>
      </c>
      <c r="B204" s="48" t="s">
        <v>179</v>
      </c>
      <c r="C204" s="48" t="s">
        <v>382</v>
      </c>
      <c r="D204" s="38"/>
      <c r="E204" s="13" t="s">
        <v>272</v>
      </c>
      <c r="F204" s="13"/>
      <c r="G204" s="32">
        <v>167395.36600000001</v>
      </c>
      <c r="H204" s="32">
        <v>170228.94500000001</v>
      </c>
      <c r="I204" s="32">
        <v>166705.40100000001</v>
      </c>
      <c r="J204" s="32">
        <v>161669.83199999999</v>
      </c>
      <c r="K204" s="32">
        <f t="shared" si="28"/>
        <v>665999.54399999999</v>
      </c>
      <c r="L204" s="60">
        <f>'2023'!M204</f>
        <v>212.38386991600001</v>
      </c>
      <c r="M204" s="60">
        <f>('2023'!L204+'2023'!M204)/2*1.04*2-L204</f>
        <v>222.74029261263999</v>
      </c>
      <c r="N204" s="60">
        <f>'2023'!O204</f>
        <v>33.983871999999998</v>
      </c>
      <c r="O204" s="60">
        <f t="shared" si="29"/>
        <v>35.343226879999996</v>
      </c>
      <c r="P204" s="33">
        <f t="shared" si="32"/>
        <v>29863332.945548061</v>
      </c>
      <c r="Q204" s="33">
        <f t="shared" si="33"/>
        <v>30368843.433242884</v>
      </c>
      <c r="R204" s="33">
        <f t="shared" si="34"/>
        <v>31240102.989183109</v>
      </c>
      <c r="S204" s="33">
        <f t="shared" si="35"/>
        <v>30296452.134288862</v>
      </c>
      <c r="T204" s="33">
        <f t="shared" si="36"/>
        <v>121768731.50226292</v>
      </c>
      <c r="U204" s="52"/>
      <c r="V204" s="52"/>
      <c r="W204" s="52"/>
      <c r="X204" s="95">
        <f>L204/'2023'!M204*100</f>
        <v>100</v>
      </c>
      <c r="Y204" s="95">
        <f>N204/'2023'!O204*100</f>
        <v>100</v>
      </c>
      <c r="Z204" s="95">
        <f t="shared" si="30"/>
        <v>104.8762755385972</v>
      </c>
      <c r="AA204" s="95">
        <f t="shared" si="31"/>
        <v>104</v>
      </c>
    </row>
    <row r="205" spans="1:27" s="3" customFormat="1" ht="63.75" customHeight="1">
      <c r="A205" s="38" t="s">
        <v>180</v>
      </c>
      <c r="B205" s="48" t="s">
        <v>181</v>
      </c>
      <c r="C205" s="48" t="s">
        <v>382</v>
      </c>
      <c r="D205" s="38"/>
      <c r="E205" s="13" t="s">
        <v>272</v>
      </c>
      <c r="F205" s="13"/>
      <c r="G205" s="32">
        <v>3670448.4899999998</v>
      </c>
      <c r="H205" s="32">
        <v>3522720.2299999995</v>
      </c>
      <c r="I205" s="32">
        <v>3282226.01</v>
      </c>
      <c r="J205" s="32">
        <v>3642112.55</v>
      </c>
      <c r="K205" s="32">
        <f t="shared" si="28"/>
        <v>14117507.279999997</v>
      </c>
      <c r="L205" s="60">
        <f>'2023'!M205</f>
        <v>62.18712273542755</v>
      </c>
      <c r="M205" s="60">
        <f>('2023'!L205+'2023'!M205)/2*1.04*2-L205</f>
        <v>64.679484909417098</v>
      </c>
      <c r="N205" s="60">
        <f>'2023'!O205</f>
        <v>33.983871999999998</v>
      </c>
      <c r="O205" s="60">
        <f t="shared" si="29"/>
        <v>35.343226879999996</v>
      </c>
      <c r="P205" s="33">
        <f t="shared" si="32"/>
        <v>103518579.07494144</v>
      </c>
      <c r="Q205" s="33">
        <f t="shared" si="33"/>
        <v>99352161.917453006</v>
      </c>
      <c r="R205" s="33">
        <f t="shared" si="34"/>
        <v>96288229.140224159</v>
      </c>
      <c r="S205" s="33">
        <f t="shared" si="35"/>
        <v>106845953.53897829</v>
      </c>
      <c r="T205" s="33">
        <f t="shared" si="36"/>
        <v>406004923.67159688</v>
      </c>
      <c r="U205" s="52"/>
      <c r="V205" s="52"/>
      <c r="W205" s="52"/>
      <c r="X205" s="95">
        <f>L205/'2023'!M205*100</f>
        <v>100</v>
      </c>
      <c r="Y205" s="95">
        <f>N205/'2023'!O205*100</f>
        <v>100</v>
      </c>
      <c r="Z205" s="95">
        <f t="shared" si="30"/>
        <v>104.00784288508279</v>
      </c>
      <c r="AA205" s="95">
        <f t="shared" si="31"/>
        <v>104</v>
      </c>
    </row>
    <row r="206" spans="1:27" s="3" customFormat="1" ht="10.5" customHeight="1">
      <c r="A206" s="38"/>
      <c r="B206" s="48"/>
      <c r="C206" s="48"/>
      <c r="D206" s="38"/>
      <c r="E206" s="13"/>
      <c r="F206" s="13"/>
      <c r="G206" s="32"/>
      <c r="H206" s="32"/>
      <c r="I206" s="32"/>
      <c r="J206" s="32"/>
      <c r="K206" s="32"/>
      <c r="L206" s="60"/>
      <c r="M206" s="60"/>
      <c r="N206" s="60"/>
      <c r="O206" s="60"/>
      <c r="P206" s="33"/>
      <c r="Q206" s="33"/>
      <c r="R206" s="33"/>
      <c r="S206" s="33"/>
      <c r="T206" s="33"/>
      <c r="U206" s="52"/>
      <c r="V206" s="52"/>
      <c r="W206" s="52"/>
      <c r="X206" s="95" t="e">
        <f>L206/'2023'!M206*100</f>
        <v>#DIV/0!</v>
      </c>
      <c r="Y206" s="95" t="e">
        <f>N206/'2023'!O206*100</f>
        <v>#DIV/0!</v>
      </c>
      <c r="Z206" s="95" t="e">
        <f t="shared" si="30"/>
        <v>#DIV/0!</v>
      </c>
      <c r="AA206" s="95" t="e">
        <f t="shared" si="31"/>
        <v>#DIV/0!</v>
      </c>
    </row>
    <row r="207" spans="1:27" s="6" customFormat="1" ht="46.5" customHeight="1">
      <c r="A207" s="38" t="s">
        <v>7</v>
      </c>
      <c r="B207" s="48" t="s">
        <v>8</v>
      </c>
      <c r="C207" s="49" t="s">
        <v>5</v>
      </c>
      <c r="D207" s="38" t="s">
        <v>6</v>
      </c>
      <c r="E207" s="13" t="s">
        <v>272</v>
      </c>
      <c r="F207" s="13"/>
      <c r="G207" s="32">
        <v>24937.691999999999</v>
      </c>
      <c r="H207" s="32">
        <v>22286.188999999998</v>
      </c>
      <c r="I207" s="32">
        <v>24162.194</v>
      </c>
      <c r="J207" s="32">
        <v>23488.337</v>
      </c>
      <c r="K207" s="32">
        <f t="shared" si="28"/>
        <v>94874.411999999997</v>
      </c>
      <c r="L207" s="60">
        <f>'2023'!M207</f>
        <v>65.620800000000003</v>
      </c>
      <c r="M207" s="60">
        <f>('2023'!L207+'2023'!M207)/2*1.04*2-L207</f>
        <v>65.815232000000009</v>
      </c>
      <c r="N207" s="60">
        <f>'2023'!O207</f>
        <v>34.346099840000001</v>
      </c>
      <c r="O207" s="60">
        <f t="shared" si="29"/>
        <v>35.719943833599999</v>
      </c>
      <c r="P207" s="33">
        <f t="shared" si="32"/>
        <v>779918.83998243068</v>
      </c>
      <c r="Q207" s="33">
        <f t="shared" si="33"/>
        <v>696993.87868409022</v>
      </c>
      <c r="R207" s="33">
        <f t="shared" si="34"/>
        <v>727168.1911624613</v>
      </c>
      <c r="S207" s="33">
        <f t="shared" si="35"/>
        <v>706888.27056451549</v>
      </c>
      <c r="T207" s="33">
        <f t="shared" si="36"/>
        <v>2910969.1803934979</v>
      </c>
      <c r="U207" s="37"/>
      <c r="V207" s="37"/>
      <c r="W207" s="37"/>
      <c r="X207" s="95">
        <f>L207/'2023'!M207*100</f>
        <v>100</v>
      </c>
      <c r="Y207" s="95">
        <f>N207/'2023'!O207*100</f>
        <v>100</v>
      </c>
      <c r="Z207" s="95">
        <f t="shared" si="30"/>
        <v>100.2962962962963</v>
      </c>
      <c r="AA207" s="95">
        <f t="shared" si="31"/>
        <v>104</v>
      </c>
    </row>
    <row r="208" spans="1:27" s="3" customFormat="1" ht="46.5" customHeight="1">
      <c r="A208" s="38" t="s">
        <v>13</v>
      </c>
      <c r="B208" s="48" t="s">
        <v>14</v>
      </c>
      <c r="C208" s="49" t="s">
        <v>5</v>
      </c>
      <c r="D208" s="38" t="s">
        <v>12</v>
      </c>
      <c r="E208" s="13" t="s">
        <v>272</v>
      </c>
      <c r="F208" s="13"/>
      <c r="G208" s="32">
        <v>153097.52900000001</v>
      </c>
      <c r="H208" s="32">
        <v>151856.83900000001</v>
      </c>
      <c r="I208" s="32">
        <v>134479.58800000002</v>
      </c>
      <c r="J208" s="32">
        <v>143958.82699999999</v>
      </c>
      <c r="K208" s="32">
        <f t="shared" si="28"/>
        <v>583392.78300000005</v>
      </c>
      <c r="L208" s="60">
        <f>'2023'!M208</f>
        <v>42.12</v>
      </c>
      <c r="M208" s="60">
        <v>45</v>
      </c>
      <c r="N208" s="60">
        <f>'2023'!O208</f>
        <v>30.836416000000003</v>
      </c>
      <c r="O208" s="60">
        <f t="shared" si="29"/>
        <v>32.069872640000007</v>
      </c>
      <c r="P208" s="33">
        <f t="shared" si="32"/>
        <v>1727488.8286639352</v>
      </c>
      <c r="Q208" s="33">
        <f t="shared" si="33"/>
        <v>1713489.3988309752</v>
      </c>
      <c r="R208" s="33">
        <f t="shared" si="34"/>
        <v>1738838.2001603269</v>
      </c>
      <c r="S208" s="33">
        <f t="shared" si="35"/>
        <v>1861405.9677062056</v>
      </c>
      <c r="T208" s="33">
        <f t="shared" si="36"/>
        <v>7041222.3953614421</v>
      </c>
      <c r="U208" s="52"/>
      <c r="V208" s="52"/>
      <c r="W208" s="52"/>
      <c r="X208" s="95">
        <f>L208/'2023'!M208*100</f>
        <v>100</v>
      </c>
      <c r="Y208" s="95">
        <f>N208/'2023'!O208*100</f>
        <v>100</v>
      </c>
      <c r="Z208" s="95">
        <f t="shared" si="30"/>
        <v>106.83760683760684</v>
      </c>
      <c r="AA208" s="95">
        <f t="shared" si="31"/>
        <v>104</v>
      </c>
    </row>
    <row r="209" spans="1:27" s="3" customFormat="1" ht="46.5" customHeight="1">
      <c r="A209" s="38" t="s">
        <v>13</v>
      </c>
      <c r="B209" s="48" t="s">
        <v>14</v>
      </c>
      <c r="C209" s="49" t="s">
        <v>5</v>
      </c>
      <c r="D209" s="38" t="s">
        <v>15</v>
      </c>
      <c r="E209" s="13" t="s">
        <v>272</v>
      </c>
      <c r="F209" s="13"/>
      <c r="G209" s="32">
        <v>298.73700000000002</v>
      </c>
      <c r="H209" s="32">
        <v>293.81</v>
      </c>
      <c r="I209" s="32">
        <v>269.49817200000001</v>
      </c>
      <c r="J209" s="32">
        <v>288.49464399999999</v>
      </c>
      <c r="K209" s="32">
        <f t="shared" ref="K209:K275" si="38">G209+H209+I209+J209</f>
        <v>1150.539816</v>
      </c>
      <c r="L209" s="60">
        <f>'2023'!M209</f>
        <v>42.12</v>
      </c>
      <c r="M209" s="60">
        <v>45</v>
      </c>
      <c r="N209" s="60">
        <f>'2023'!O209</f>
        <v>30.836416000000003</v>
      </c>
      <c r="O209" s="60">
        <f t="shared" si="29"/>
        <v>32.069872640000007</v>
      </c>
      <c r="P209" s="33">
        <f t="shared" si="32"/>
        <v>3370.8240334079983</v>
      </c>
      <c r="Q209" s="33">
        <f t="shared" si="33"/>
        <v>3315.2298150399984</v>
      </c>
      <c r="R209" s="33">
        <f t="shared" si="34"/>
        <v>3484.645687247184</v>
      </c>
      <c r="S209" s="33">
        <f t="shared" si="35"/>
        <v>3730.2724895978577</v>
      </c>
      <c r="T209" s="33">
        <f t="shared" si="36"/>
        <v>13900.972025293038</v>
      </c>
      <c r="U209" s="52"/>
      <c r="V209" s="52"/>
      <c r="W209" s="52"/>
      <c r="X209" s="95">
        <f>L209/'2023'!M209*100</f>
        <v>100</v>
      </c>
      <c r="Y209" s="95">
        <f>N209/'2023'!O209*100</f>
        <v>100</v>
      </c>
      <c r="Z209" s="95">
        <f t="shared" si="30"/>
        <v>106.83760683760684</v>
      </c>
      <c r="AA209" s="95">
        <f t="shared" si="31"/>
        <v>104</v>
      </c>
    </row>
    <row r="210" spans="1:27" s="3" customFormat="1" ht="46.5" customHeight="1">
      <c r="A210" s="38" t="s">
        <v>13</v>
      </c>
      <c r="B210" s="48" t="s">
        <v>14</v>
      </c>
      <c r="C210" s="49" t="s">
        <v>5</v>
      </c>
      <c r="D210" s="38" t="s">
        <v>17</v>
      </c>
      <c r="E210" s="13" t="s">
        <v>272</v>
      </c>
      <c r="F210" s="13"/>
      <c r="G210" s="32">
        <v>2327.87</v>
      </c>
      <c r="H210" s="32">
        <v>2050.34</v>
      </c>
      <c r="I210" s="32">
        <v>2200.4</v>
      </c>
      <c r="J210" s="32">
        <v>2076.44</v>
      </c>
      <c r="K210" s="32">
        <f t="shared" si="38"/>
        <v>8655.0500000000011</v>
      </c>
      <c r="L210" s="60">
        <f>'2023'!M210</f>
        <v>42.12</v>
      </c>
      <c r="M210" s="60">
        <v>45</v>
      </c>
      <c r="N210" s="60">
        <f>'2023'!O210</f>
        <v>29.249059839999997</v>
      </c>
      <c r="O210" s="60">
        <f t="shared" si="29"/>
        <v>30.4190222336</v>
      </c>
      <c r="P210" s="33">
        <f t="shared" si="32"/>
        <v>29961.875470259198</v>
      </c>
      <c r="Q210" s="33">
        <f t="shared" si="33"/>
        <v>26389.803447654402</v>
      </c>
      <c r="R210" s="33">
        <f t="shared" si="34"/>
        <v>32083.983477186561</v>
      </c>
      <c r="S210" s="33">
        <f t="shared" si="35"/>
        <v>30276.525473263617</v>
      </c>
      <c r="T210" s="33">
        <f t="shared" si="36"/>
        <v>118712.18786836378</v>
      </c>
      <c r="U210" s="52"/>
      <c r="V210" s="52"/>
      <c r="W210" s="52"/>
      <c r="X210" s="95">
        <f>L210/'2023'!M210*100</f>
        <v>100</v>
      </c>
      <c r="Y210" s="95">
        <f>N210/'2023'!O210*100</f>
        <v>100</v>
      </c>
      <c r="Z210" s="95">
        <f t="shared" si="30"/>
        <v>106.83760683760684</v>
      </c>
      <c r="AA210" s="95">
        <f t="shared" si="31"/>
        <v>104</v>
      </c>
    </row>
    <row r="211" spans="1:27" s="3" customFormat="1" ht="46.5" customHeight="1">
      <c r="A211" s="38" t="s">
        <v>13</v>
      </c>
      <c r="B211" s="48" t="s">
        <v>14</v>
      </c>
      <c r="C211" s="49" t="s">
        <v>5</v>
      </c>
      <c r="D211" s="38" t="s">
        <v>18</v>
      </c>
      <c r="E211" s="13" t="s">
        <v>272</v>
      </c>
      <c r="F211" s="13"/>
      <c r="G211" s="32">
        <v>1005.23</v>
      </c>
      <c r="H211" s="32">
        <v>1301.1000000000001</v>
      </c>
      <c r="I211" s="32">
        <v>1244</v>
      </c>
      <c r="J211" s="32">
        <v>1061.33</v>
      </c>
      <c r="K211" s="32">
        <f t="shared" si="38"/>
        <v>4611.66</v>
      </c>
      <c r="L211" s="60">
        <f>'2023'!M211</f>
        <v>42.12</v>
      </c>
      <c r="M211" s="60">
        <v>45</v>
      </c>
      <c r="N211" s="60">
        <f>'2023'!O211</f>
        <v>31.283698283735038</v>
      </c>
      <c r="O211" s="60">
        <f>N211*1.04-0.01</f>
        <v>32.525046215084444</v>
      </c>
      <c r="P211" s="33">
        <f t="shared" si="32"/>
        <v>10892.975574241025</v>
      </c>
      <c r="Q211" s="33">
        <f t="shared" si="33"/>
        <v>14099.11216303234</v>
      </c>
      <c r="R211" s="33">
        <f t="shared" si="34"/>
        <v>15518.842508434951</v>
      </c>
      <c r="S211" s="33">
        <f t="shared" si="35"/>
        <v>13240.042700544425</v>
      </c>
      <c r="T211" s="33">
        <f t="shared" si="36"/>
        <v>53750.972946252747</v>
      </c>
      <c r="U211" s="52"/>
      <c r="V211" s="52"/>
      <c r="W211" s="52"/>
      <c r="X211" s="95">
        <f>L211/'2023'!M211*100</f>
        <v>100</v>
      </c>
      <c r="Y211" s="95">
        <f>N211/'2023'!O211*100</f>
        <v>100</v>
      </c>
      <c r="Z211" s="95">
        <f t="shared" si="30"/>
        <v>106.83760683760684</v>
      </c>
      <c r="AA211" s="95">
        <f t="shared" si="31"/>
        <v>103.96803446987215</v>
      </c>
    </row>
    <row r="212" spans="1:27" s="3" customFormat="1" ht="46.5" customHeight="1">
      <c r="A212" s="38" t="s">
        <v>13</v>
      </c>
      <c r="B212" s="48" t="s">
        <v>14</v>
      </c>
      <c r="C212" s="49" t="s">
        <v>5</v>
      </c>
      <c r="D212" s="38" t="s">
        <v>20</v>
      </c>
      <c r="E212" s="13" t="s">
        <v>272</v>
      </c>
      <c r="F212" s="13"/>
      <c r="G212" s="32">
        <v>2985.98</v>
      </c>
      <c r="H212" s="32">
        <v>2784.09</v>
      </c>
      <c r="I212" s="32">
        <v>2891.2</v>
      </c>
      <c r="J212" s="32">
        <v>3080.056</v>
      </c>
      <c r="K212" s="32">
        <f t="shared" si="38"/>
        <v>11741.326000000001</v>
      </c>
      <c r="L212" s="60">
        <f>'2023'!M212</f>
        <v>42.12</v>
      </c>
      <c r="M212" s="60">
        <v>45</v>
      </c>
      <c r="N212" s="60">
        <f>'2023'!O212</f>
        <v>25.082304000000004</v>
      </c>
      <c r="O212" s="60">
        <f t="shared" si="29"/>
        <v>26.085596160000005</v>
      </c>
      <c r="P212" s="33">
        <f t="shared" si="32"/>
        <v>50874.219502079977</v>
      </c>
      <c r="Q212" s="33">
        <f t="shared" si="33"/>
        <v>47434.479056639982</v>
      </c>
      <c r="R212" s="33">
        <f t="shared" si="34"/>
        <v>54685.324382207982</v>
      </c>
      <c r="S212" s="33">
        <f t="shared" si="35"/>
        <v>58257.423033815023</v>
      </c>
      <c r="T212" s="33">
        <f t="shared" si="36"/>
        <v>211251.44597474296</v>
      </c>
      <c r="U212" s="52"/>
      <c r="V212" s="52"/>
      <c r="W212" s="52"/>
      <c r="X212" s="95">
        <f>L212/'2023'!M212*100</f>
        <v>100</v>
      </c>
      <c r="Y212" s="95">
        <f>N212/'2023'!O212*100</f>
        <v>100</v>
      </c>
      <c r="Z212" s="95">
        <f t="shared" si="30"/>
        <v>106.83760683760684</v>
      </c>
      <c r="AA212" s="95">
        <f t="shared" si="31"/>
        <v>104</v>
      </c>
    </row>
    <row r="213" spans="1:27" s="3" customFormat="1" ht="46.5" customHeight="1">
      <c r="A213" s="38" t="s">
        <v>13</v>
      </c>
      <c r="B213" s="48" t="s">
        <v>14</v>
      </c>
      <c r="C213" s="49" t="s">
        <v>5</v>
      </c>
      <c r="D213" s="38" t="s">
        <v>21</v>
      </c>
      <c r="E213" s="13" t="s">
        <v>272</v>
      </c>
      <c r="F213" s="13"/>
      <c r="G213" s="32">
        <v>2998.09</v>
      </c>
      <c r="H213" s="32">
        <v>2799.13</v>
      </c>
      <c r="I213" s="32">
        <v>3446.29</v>
      </c>
      <c r="J213" s="32">
        <v>3329.51</v>
      </c>
      <c r="K213" s="32">
        <f t="shared" si="38"/>
        <v>12573.02</v>
      </c>
      <c r="L213" s="60">
        <f>'2023'!M213</f>
        <v>42.12</v>
      </c>
      <c r="M213" s="60">
        <v>45</v>
      </c>
      <c r="N213" s="60">
        <f>'2023'!O213</f>
        <v>38.59329643520001</v>
      </c>
      <c r="O213" s="60">
        <f t="shared" ref="O213:O283" si="39">N213*1.04</f>
        <v>40.137028292608015</v>
      </c>
      <c r="P213" s="33">
        <f t="shared" si="32"/>
        <v>10573.374690591196</v>
      </c>
      <c r="Q213" s="33">
        <f t="shared" si="33"/>
        <v>9871.7017493385902</v>
      </c>
      <c r="R213" s="33">
        <f t="shared" si="34"/>
        <v>16759.210765467924</v>
      </c>
      <c r="S213" s="33">
        <f t="shared" si="35"/>
        <v>16191.312929478689</v>
      </c>
      <c r="T213" s="33">
        <f t="shared" si="36"/>
        <v>53395.600134876397</v>
      </c>
      <c r="U213" s="52"/>
      <c r="V213" s="52"/>
      <c r="W213" s="52"/>
      <c r="X213" s="95">
        <f>L213/'2023'!M213*100</f>
        <v>100</v>
      </c>
      <c r="Y213" s="95">
        <f>N213/'2023'!O213*100</f>
        <v>100</v>
      </c>
      <c r="Z213" s="95">
        <f t="shared" si="30"/>
        <v>106.83760683760684</v>
      </c>
      <c r="AA213" s="95">
        <f t="shared" si="31"/>
        <v>104</v>
      </c>
    </row>
    <row r="214" spans="1:27" s="3" customFormat="1" ht="46.5" customHeight="1">
      <c r="A214" s="38" t="s">
        <v>13</v>
      </c>
      <c r="B214" s="48" t="s">
        <v>14</v>
      </c>
      <c r="C214" s="49" t="s">
        <v>5</v>
      </c>
      <c r="D214" s="38" t="s">
        <v>22</v>
      </c>
      <c r="E214" s="13" t="s">
        <v>272</v>
      </c>
      <c r="F214" s="13" t="s">
        <v>327</v>
      </c>
      <c r="G214" s="32">
        <v>0</v>
      </c>
      <c r="H214" s="32">
        <v>0</v>
      </c>
      <c r="I214" s="32">
        <v>954</v>
      </c>
      <c r="J214" s="32">
        <v>954</v>
      </c>
      <c r="K214" s="32">
        <f t="shared" si="38"/>
        <v>1908</v>
      </c>
      <c r="L214" s="60">
        <f>'2023'!M214</f>
        <v>42.12</v>
      </c>
      <c r="M214" s="60">
        <v>45</v>
      </c>
      <c r="N214" s="60">
        <f>'2023'!O214</f>
        <v>41.198144000000006</v>
      </c>
      <c r="O214" s="60">
        <f t="shared" si="39"/>
        <v>42.846069760000006</v>
      </c>
      <c r="P214" s="33">
        <f t="shared" si="32"/>
        <v>0</v>
      </c>
      <c r="Q214" s="33">
        <f t="shared" si="33"/>
        <v>0</v>
      </c>
      <c r="R214" s="33">
        <f t="shared" si="34"/>
        <v>2054.8494489599943</v>
      </c>
      <c r="S214" s="33">
        <f t="shared" si="35"/>
        <v>2054.8494489599943</v>
      </c>
      <c r="T214" s="33">
        <f t="shared" si="36"/>
        <v>4109.6988979199887</v>
      </c>
      <c r="U214" s="52"/>
      <c r="V214" s="52"/>
      <c r="W214" s="52"/>
      <c r="X214" s="95">
        <f>L214/'2023'!M214*100</f>
        <v>100</v>
      </c>
      <c r="Y214" s="95">
        <f>N214/'2023'!O214*100</f>
        <v>100</v>
      </c>
      <c r="Z214" s="95">
        <f t="shared" si="30"/>
        <v>106.83760683760684</v>
      </c>
      <c r="AA214" s="95">
        <f t="shared" si="31"/>
        <v>104</v>
      </c>
    </row>
    <row r="215" spans="1:27" s="3" customFormat="1" ht="46.5" customHeight="1">
      <c r="A215" s="38" t="s">
        <v>13</v>
      </c>
      <c r="B215" s="48" t="s">
        <v>14</v>
      </c>
      <c r="C215" s="49" t="s">
        <v>5</v>
      </c>
      <c r="D215" s="38" t="s">
        <v>24</v>
      </c>
      <c r="E215" s="13" t="s">
        <v>272</v>
      </c>
      <c r="F215" s="13"/>
      <c r="G215" s="32">
        <v>222.73</v>
      </c>
      <c r="H215" s="32">
        <v>197.07999999999998</v>
      </c>
      <c r="I215" s="32">
        <v>243.64</v>
      </c>
      <c r="J215" s="32">
        <v>205.4</v>
      </c>
      <c r="K215" s="32">
        <f t="shared" si="38"/>
        <v>868.84999999999991</v>
      </c>
      <c r="L215" s="60">
        <f>'2023'!M215</f>
        <v>42.12</v>
      </c>
      <c r="M215" s="60">
        <v>45</v>
      </c>
      <c r="N215" s="60">
        <f>'2023'!O215</f>
        <v>26.765381760000004</v>
      </c>
      <c r="O215" s="60">
        <f t="shared" si="39"/>
        <v>27.835997030400005</v>
      </c>
      <c r="P215" s="33">
        <f t="shared" si="32"/>
        <v>3419.9341205951982</v>
      </c>
      <c r="Q215" s="33">
        <f t="shared" si="33"/>
        <v>3026.0881627391987</v>
      </c>
      <c r="R215" s="33">
        <f t="shared" si="34"/>
        <v>4181.8376835133422</v>
      </c>
      <c r="S215" s="33">
        <f t="shared" si="35"/>
        <v>3525.4862099558391</v>
      </c>
      <c r="T215" s="33">
        <f t="shared" si="36"/>
        <v>14153.34617680358</v>
      </c>
      <c r="U215" s="52"/>
      <c r="V215" s="52"/>
      <c r="W215" s="52"/>
      <c r="X215" s="95">
        <f>L215/'2023'!M215*100</f>
        <v>100</v>
      </c>
      <c r="Y215" s="95">
        <f>N215/'2023'!O215*100</f>
        <v>100</v>
      </c>
      <c r="Z215" s="95">
        <f t="shared" si="30"/>
        <v>106.83760683760684</v>
      </c>
      <c r="AA215" s="95">
        <f t="shared" si="31"/>
        <v>104</v>
      </c>
    </row>
    <row r="216" spans="1:27" s="3" customFormat="1" ht="46.5" customHeight="1">
      <c r="A216" s="38" t="s">
        <v>13</v>
      </c>
      <c r="B216" s="48" t="s">
        <v>14</v>
      </c>
      <c r="C216" s="49" t="s">
        <v>5</v>
      </c>
      <c r="D216" s="38" t="s">
        <v>25</v>
      </c>
      <c r="E216" s="13" t="s">
        <v>272</v>
      </c>
      <c r="F216" s="13"/>
      <c r="G216" s="32">
        <v>216.34</v>
      </c>
      <c r="H216" s="32">
        <v>250.32</v>
      </c>
      <c r="I216" s="32">
        <v>265.01</v>
      </c>
      <c r="J216" s="32">
        <v>199.69</v>
      </c>
      <c r="K216" s="32">
        <f t="shared" si="38"/>
        <v>931.3599999999999</v>
      </c>
      <c r="L216" s="60">
        <f>'2023'!M216</f>
        <v>42.12</v>
      </c>
      <c r="M216" s="60">
        <v>45</v>
      </c>
      <c r="N216" s="60">
        <f>'2023'!O216</f>
        <v>41.079167999999996</v>
      </c>
      <c r="O216" s="60">
        <f t="shared" si="39"/>
        <v>42.722334719999999</v>
      </c>
      <c r="P216" s="33">
        <f t="shared" si="32"/>
        <v>225.17359488000039</v>
      </c>
      <c r="Q216" s="33">
        <f t="shared" si="33"/>
        <v>260.54106624000042</v>
      </c>
      <c r="R216" s="33">
        <f t="shared" si="34"/>
        <v>603.60407585280018</v>
      </c>
      <c r="S216" s="33">
        <f t="shared" si="35"/>
        <v>454.82697976320014</v>
      </c>
      <c r="T216" s="33">
        <f t="shared" si="36"/>
        <v>1544.1457167360011</v>
      </c>
      <c r="U216" s="52"/>
      <c r="V216" s="52"/>
      <c r="W216" s="52"/>
      <c r="X216" s="95">
        <f>L216/'2023'!M216*100</f>
        <v>100</v>
      </c>
      <c r="Y216" s="95">
        <f>N216/'2023'!O216*100</f>
        <v>100</v>
      </c>
      <c r="Z216" s="95">
        <f t="shared" si="30"/>
        <v>106.83760683760684</v>
      </c>
      <c r="AA216" s="95">
        <f t="shared" si="31"/>
        <v>104</v>
      </c>
    </row>
    <row r="217" spans="1:27" s="3" customFormat="1" ht="46.5" customHeight="1">
      <c r="A217" s="38" t="s">
        <v>13</v>
      </c>
      <c r="B217" s="48" t="s">
        <v>14</v>
      </c>
      <c r="C217" s="49" t="s">
        <v>5</v>
      </c>
      <c r="D217" s="38" t="s">
        <v>26</v>
      </c>
      <c r="E217" s="13" t="s">
        <v>272</v>
      </c>
      <c r="F217" s="13"/>
      <c r="G217" s="32">
        <v>398.49</v>
      </c>
      <c r="H217" s="32">
        <v>209.06</v>
      </c>
      <c r="I217" s="32">
        <v>470.31200000000001</v>
      </c>
      <c r="J217" s="32">
        <v>414.50800000000004</v>
      </c>
      <c r="K217" s="32">
        <f t="shared" si="38"/>
        <v>1492.3700000000001</v>
      </c>
      <c r="L217" s="60">
        <f>'2023'!M217</f>
        <v>42.12</v>
      </c>
      <c r="M217" s="60">
        <v>45</v>
      </c>
      <c r="N217" s="60">
        <f>'2023'!O217</f>
        <v>36.071360000000006</v>
      </c>
      <c r="O217" s="60">
        <f t="shared" si="39"/>
        <v>37.514214400000007</v>
      </c>
      <c r="P217" s="33">
        <f t="shared" si="32"/>
        <v>2410.3225535999968</v>
      </c>
      <c r="Q217" s="33">
        <f t="shared" si="33"/>
        <v>1264.5286783999984</v>
      </c>
      <c r="R217" s="33">
        <f t="shared" si="34"/>
        <v>3520.6547971071968</v>
      </c>
      <c r="S217" s="33">
        <f t="shared" si="35"/>
        <v>3102.9180174847975</v>
      </c>
      <c r="T217" s="33">
        <f t="shared" si="36"/>
        <v>10298.42404659199</v>
      </c>
      <c r="U217" s="52"/>
      <c r="V217" s="52"/>
      <c r="W217" s="52"/>
      <c r="X217" s="95">
        <f>L217/'2023'!M217*100</f>
        <v>100</v>
      </c>
      <c r="Y217" s="95">
        <f>N217/'2023'!O217*100</f>
        <v>100</v>
      </c>
      <c r="Z217" s="95">
        <f t="shared" si="30"/>
        <v>106.83760683760684</v>
      </c>
      <c r="AA217" s="95">
        <f t="shared" si="31"/>
        <v>104</v>
      </c>
    </row>
    <row r="218" spans="1:27" s="3" customFormat="1" ht="10.5" customHeight="1">
      <c r="A218" s="38"/>
      <c r="B218" s="48"/>
      <c r="C218" s="49"/>
      <c r="D218" s="38"/>
      <c r="E218" s="13"/>
      <c r="F218" s="13"/>
      <c r="G218" s="32"/>
      <c r="H218" s="32"/>
      <c r="I218" s="32"/>
      <c r="J218" s="32"/>
      <c r="K218" s="32"/>
      <c r="L218" s="60"/>
      <c r="M218" s="60"/>
      <c r="N218" s="60"/>
      <c r="O218" s="60"/>
      <c r="P218" s="33"/>
      <c r="Q218" s="33"/>
      <c r="R218" s="33"/>
      <c r="S218" s="33"/>
      <c r="T218" s="33"/>
      <c r="U218" s="52"/>
      <c r="V218" s="52"/>
      <c r="W218" s="52"/>
      <c r="X218" s="95" t="e">
        <f>L218/'2023'!M218*100</f>
        <v>#DIV/0!</v>
      </c>
      <c r="Y218" s="95" t="e">
        <f>N218/'2023'!O218*100</f>
        <v>#DIV/0!</v>
      </c>
      <c r="Z218" s="95" t="e">
        <f t="shared" si="30"/>
        <v>#DIV/0!</v>
      </c>
      <c r="AA218" s="95" t="e">
        <f t="shared" si="31"/>
        <v>#DIV/0!</v>
      </c>
    </row>
    <row r="219" spans="1:27" s="3" customFormat="1" ht="46.5" customHeight="1">
      <c r="A219" s="38" t="s">
        <v>32</v>
      </c>
      <c r="B219" s="48" t="s">
        <v>33</v>
      </c>
      <c r="C219" s="49" t="s">
        <v>30</v>
      </c>
      <c r="D219" s="38" t="s">
        <v>31</v>
      </c>
      <c r="E219" s="13" t="s">
        <v>272</v>
      </c>
      <c r="F219" s="13"/>
      <c r="G219" s="32">
        <v>6978.6019999999999</v>
      </c>
      <c r="H219" s="32">
        <v>6108.4089999999997</v>
      </c>
      <c r="I219" s="32">
        <v>6896.8239999999996</v>
      </c>
      <c r="J219" s="32">
        <v>7084.8249999999998</v>
      </c>
      <c r="K219" s="32">
        <f t="shared" si="38"/>
        <v>27068.66</v>
      </c>
      <c r="L219" s="60">
        <f>'2023'!M219</f>
        <v>126.09920000000001</v>
      </c>
      <c r="M219" s="60">
        <f>('2023'!L219+'2023'!M219)/2*1.04*2-L219</f>
        <v>133.73356799999999</v>
      </c>
      <c r="N219" s="60">
        <f>'2023'!O219</f>
        <v>50.835200000000007</v>
      </c>
      <c r="O219" s="60">
        <f t="shared" si="39"/>
        <v>52.868608000000009</v>
      </c>
      <c r="P219" s="33">
        <f t="shared" si="32"/>
        <v>525237.50092800008</v>
      </c>
      <c r="Q219" s="33">
        <f t="shared" si="33"/>
        <v>459743.29497600003</v>
      </c>
      <c r="R219" s="33">
        <f t="shared" si="34"/>
        <v>557711.39688703988</v>
      </c>
      <c r="S219" s="33">
        <f t="shared" si="35"/>
        <v>572914.09023199987</v>
      </c>
      <c r="T219" s="33">
        <f t="shared" si="36"/>
        <v>2115606.2830230398</v>
      </c>
      <c r="U219" s="52"/>
      <c r="V219" s="52"/>
      <c r="W219" s="52"/>
      <c r="X219" s="95">
        <f>L219/'2023'!M219*100</f>
        <v>100</v>
      </c>
      <c r="Y219" s="95">
        <f>N219/'2023'!O219*100</f>
        <v>100</v>
      </c>
      <c r="Z219" s="95">
        <f t="shared" si="30"/>
        <v>106.05425569710194</v>
      </c>
      <c r="AA219" s="95">
        <f t="shared" si="31"/>
        <v>104</v>
      </c>
    </row>
    <row r="220" spans="1:27" s="3" customFormat="1" ht="10.5" customHeight="1">
      <c r="A220" s="38"/>
      <c r="B220" s="48"/>
      <c r="C220" s="49"/>
      <c r="D220" s="38"/>
      <c r="E220" s="13"/>
      <c r="F220" s="13"/>
      <c r="G220" s="32"/>
      <c r="H220" s="32"/>
      <c r="I220" s="32"/>
      <c r="J220" s="32"/>
      <c r="K220" s="32"/>
      <c r="L220" s="60"/>
      <c r="M220" s="60"/>
      <c r="N220" s="60"/>
      <c r="O220" s="60"/>
      <c r="P220" s="33"/>
      <c r="Q220" s="33"/>
      <c r="R220" s="33"/>
      <c r="S220" s="33"/>
      <c r="T220" s="33"/>
      <c r="U220" s="52"/>
      <c r="V220" s="52"/>
      <c r="W220" s="52"/>
      <c r="X220" s="95" t="e">
        <f>L220/'2023'!M220*100</f>
        <v>#DIV/0!</v>
      </c>
      <c r="Y220" s="95" t="e">
        <f>N220/'2023'!O220*100</f>
        <v>#DIV/0!</v>
      </c>
      <c r="Z220" s="95" t="e">
        <f t="shared" si="30"/>
        <v>#DIV/0!</v>
      </c>
      <c r="AA220" s="95" t="e">
        <f t="shared" si="31"/>
        <v>#DIV/0!</v>
      </c>
    </row>
    <row r="221" spans="1:27" s="3" customFormat="1" ht="54.75" customHeight="1">
      <c r="A221" s="38" t="s">
        <v>40</v>
      </c>
      <c r="B221" s="48" t="s">
        <v>41</v>
      </c>
      <c r="C221" s="49" t="s">
        <v>38</v>
      </c>
      <c r="D221" s="38" t="s">
        <v>39</v>
      </c>
      <c r="E221" s="13" t="s">
        <v>272</v>
      </c>
      <c r="F221" s="13"/>
      <c r="G221" s="32">
        <v>1385.4930000000002</v>
      </c>
      <c r="H221" s="32">
        <v>1448.559</v>
      </c>
      <c r="I221" s="32">
        <v>1507.5</v>
      </c>
      <c r="J221" s="32">
        <v>1507.5</v>
      </c>
      <c r="K221" s="32">
        <f t="shared" si="38"/>
        <v>5849.0519999999997</v>
      </c>
      <c r="L221" s="60">
        <f>'2023'!M221</f>
        <v>75.060399999999987</v>
      </c>
      <c r="M221" s="60">
        <f>('2023'!L221+'2023'!M221)/2*1.04*2-L221</f>
        <v>77.726416</v>
      </c>
      <c r="N221" s="60">
        <f>'2023'!O221-0.01</f>
        <v>71.916399999999996</v>
      </c>
      <c r="O221" s="60">
        <f t="shared" si="39"/>
        <v>74.793055999999993</v>
      </c>
      <c r="P221" s="33">
        <f t="shared" si="32"/>
        <v>4355.989991999988</v>
      </c>
      <c r="Q221" s="33">
        <f t="shared" si="33"/>
        <v>4554.2694959999872</v>
      </c>
      <c r="R221" s="33">
        <f t="shared" si="34"/>
        <v>4422.0402000000113</v>
      </c>
      <c r="S221" s="33">
        <f t="shared" si="35"/>
        <v>4422.0402000000113</v>
      </c>
      <c r="T221" s="33">
        <f t="shared" si="36"/>
        <v>17754.339887999995</v>
      </c>
      <c r="U221" s="52"/>
      <c r="V221" s="52"/>
      <c r="W221" s="52"/>
      <c r="X221" s="95">
        <f>L221/'2023'!M221*100</f>
        <v>100</v>
      </c>
      <c r="Y221" s="95">
        <f>N221/'2023'!O221*100</f>
        <v>99.986096899052356</v>
      </c>
      <c r="Z221" s="95">
        <f t="shared" si="30"/>
        <v>103.55182759484364</v>
      </c>
      <c r="AA221" s="95">
        <f t="shared" si="31"/>
        <v>104</v>
      </c>
    </row>
    <row r="222" spans="1:27" s="3" customFormat="1" ht="54.75" customHeight="1">
      <c r="A222" s="38">
        <v>2909003034</v>
      </c>
      <c r="B222" s="48" t="s">
        <v>303</v>
      </c>
      <c r="C222" s="49" t="s">
        <v>42</v>
      </c>
      <c r="D222" s="38" t="s">
        <v>304</v>
      </c>
      <c r="E222" s="13" t="s">
        <v>272</v>
      </c>
      <c r="F222" s="13" t="s">
        <v>391</v>
      </c>
      <c r="G222" s="32">
        <v>1233.25</v>
      </c>
      <c r="H222" s="32">
        <v>1233.25</v>
      </c>
      <c r="I222" s="32">
        <v>1233.25</v>
      </c>
      <c r="J222" s="32">
        <v>1233.25</v>
      </c>
      <c r="K222" s="32">
        <f t="shared" si="38"/>
        <v>4933</v>
      </c>
      <c r="L222" s="60">
        <f>'2023'!M222</f>
        <v>63.082800000000006</v>
      </c>
      <c r="M222" s="60">
        <f>('2023'!L222+'2023'!M222)/2*1.04*2-L222</f>
        <v>63.269711999999998</v>
      </c>
      <c r="N222" s="60">
        <f>'2023'!O222</f>
        <v>54.038400000000003</v>
      </c>
      <c r="O222" s="60">
        <f t="shared" si="39"/>
        <v>56.199936000000008</v>
      </c>
      <c r="P222" s="33">
        <f t="shared" si="32"/>
        <v>11154.006300000005</v>
      </c>
      <c r="Q222" s="33">
        <f t="shared" si="33"/>
        <v>11154.006300000005</v>
      </c>
      <c r="R222" s="33">
        <f t="shared" si="34"/>
        <v>8718.8012519999884</v>
      </c>
      <c r="S222" s="33">
        <f t="shared" si="35"/>
        <v>8718.8012519999884</v>
      </c>
      <c r="T222" s="33">
        <f t="shared" si="36"/>
        <v>39745.61510399999</v>
      </c>
      <c r="U222" s="52"/>
      <c r="V222" s="52"/>
      <c r="W222" s="52"/>
      <c r="X222" s="95">
        <f>L222/'2023'!M222*100</f>
        <v>100</v>
      </c>
      <c r="Y222" s="95">
        <f>N222/'2023'!O222*100</f>
        <v>100</v>
      </c>
      <c r="Z222" s="95">
        <f t="shared" si="30"/>
        <v>100.29629629629628</v>
      </c>
      <c r="AA222" s="95">
        <f t="shared" si="31"/>
        <v>104</v>
      </c>
    </row>
    <row r="223" spans="1:27" s="3" customFormat="1" ht="54.75" customHeight="1">
      <c r="A223" s="38" t="s">
        <v>254</v>
      </c>
      <c r="B223" s="48" t="s">
        <v>255</v>
      </c>
      <c r="C223" s="49" t="s">
        <v>38</v>
      </c>
      <c r="D223" s="38" t="s">
        <v>253</v>
      </c>
      <c r="E223" s="13" t="s">
        <v>272</v>
      </c>
      <c r="F223" s="13"/>
      <c r="G223" s="32">
        <v>829.88099999999997</v>
      </c>
      <c r="H223" s="32">
        <v>783.69899999999996</v>
      </c>
      <c r="I223" s="32">
        <v>737.14200000000005</v>
      </c>
      <c r="J223" s="32">
        <v>676.85299999999995</v>
      </c>
      <c r="K223" s="32">
        <f t="shared" si="38"/>
        <v>3027.5749999999998</v>
      </c>
      <c r="L223" s="60">
        <f>'2023'!M223</f>
        <v>96.861200000000025</v>
      </c>
      <c r="M223" s="60">
        <f>('2023'!L223+'2023'!M223)/2*1.04*2-L223</f>
        <v>104.07844800000001</v>
      </c>
      <c r="N223" s="60">
        <f>'2023'!O223</f>
        <v>83.283200000000008</v>
      </c>
      <c r="O223" s="60">
        <f t="shared" si="39"/>
        <v>86.614528000000007</v>
      </c>
      <c r="P223" s="33">
        <f t="shared" si="32"/>
        <v>11268.124218000014</v>
      </c>
      <c r="Q223" s="33">
        <f t="shared" si="33"/>
        <v>10641.065022000013</v>
      </c>
      <c r="R223" s="33">
        <f t="shared" si="34"/>
        <v>12873.388916640002</v>
      </c>
      <c r="S223" s="33">
        <f t="shared" si="35"/>
        <v>11820.50664376</v>
      </c>
      <c r="T223" s="33">
        <f t="shared" si="36"/>
        <v>46603.084800400029</v>
      </c>
      <c r="U223" s="52"/>
      <c r="V223" s="52"/>
      <c r="W223" s="52"/>
      <c r="X223" s="95">
        <f>L223/'2023'!M223*100</f>
        <v>100</v>
      </c>
      <c r="Y223" s="95">
        <f>N223/'2023'!O223*100</f>
        <v>100</v>
      </c>
      <c r="Z223" s="95">
        <f t="shared" si="30"/>
        <v>107.451123876227</v>
      </c>
      <c r="AA223" s="95">
        <f t="shared" si="31"/>
        <v>104</v>
      </c>
    </row>
    <row r="224" spans="1:27" s="3" customFormat="1" ht="10.5" customHeight="1">
      <c r="A224" s="38"/>
      <c r="B224" s="48"/>
      <c r="C224" s="49"/>
      <c r="D224" s="38"/>
      <c r="E224" s="13"/>
      <c r="F224" s="13"/>
      <c r="G224" s="32"/>
      <c r="H224" s="32"/>
      <c r="I224" s="32"/>
      <c r="J224" s="32"/>
      <c r="K224" s="32"/>
      <c r="L224" s="60"/>
      <c r="M224" s="60"/>
      <c r="N224" s="60"/>
      <c r="O224" s="60"/>
      <c r="P224" s="33"/>
      <c r="Q224" s="33"/>
      <c r="R224" s="33"/>
      <c r="S224" s="33"/>
      <c r="T224" s="33"/>
      <c r="U224" s="52"/>
      <c r="V224" s="52"/>
      <c r="W224" s="52"/>
      <c r="X224" s="95" t="e">
        <f>L224/'2023'!M224*100</f>
        <v>#DIV/0!</v>
      </c>
      <c r="Y224" s="95" t="e">
        <f>N224/'2023'!O224*100</f>
        <v>#DIV/0!</v>
      </c>
      <c r="Z224" s="95" t="e">
        <f t="shared" si="30"/>
        <v>#DIV/0!</v>
      </c>
      <c r="AA224" s="95" t="e">
        <f t="shared" si="31"/>
        <v>#DIV/0!</v>
      </c>
    </row>
    <row r="225" spans="1:27" s="3" customFormat="1" ht="54.75" customHeight="1">
      <c r="A225" s="38" t="s">
        <v>52</v>
      </c>
      <c r="B225" s="48" t="s">
        <v>53</v>
      </c>
      <c r="C225" s="49" t="s">
        <v>43</v>
      </c>
      <c r="D225" s="38" t="s">
        <v>49</v>
      </c>
      <c r="E225" s="13" t="s">
        <v>272</v>
      </c>
      <c r="F225" s="13"/>
      <c r="G225" s="32">
        <v>6747.5</v>
      </c>
      <c r="H225" s="32">
        <v>5071.8999999999996</v>
      </c>
      <c r="I225" s="32">
        <v>7499.8</v>
      </c>
      <c r="J225" s="32">
        <v>5879.97</v>
      </c>
      <c r="K225" s="32">
        <f t="shared" si="38"/>
        <v>25199.170000000002</v>
      </c>
      <c r="L225" s="60">
        <f>'2023'!M225</f>
        <v>160.40479999999999</v>
      </c>
      <c r="M225" s="60">
        <f>('2023'!L225+'2023'!M225)/2*1.04*2-L225</f>
        <v>169.342592</v>
      </c>
      <c r="N225" s="60">
        <f>'2023'!O225</f>
        <v>35.900800000000004</v>
      </c>
      <c r="O225" s="60">
        <v>37.33</v>
      </c>
      <c r="P225" s="33">
        <f t="shared" si="32"/>
        <v>840090.74</v>
      </c>
      <c r="Q225" s="33">
        <f t="shared" si="33"/>
        <v>631471.83759999985</v>
      </c>
      <c r="R225" s="33">
        <f t="shared" si="34"/>
        <v>990068.03748159995</v>
      </c>
      <c r="S225" s="33">
        <f t="shared" si="35"/>
        <v>776230.0805822399</v>
      </c>
      <c r="T225" s="33">
        <f t="shared" si="36"/>
        <v>3237860.6956638396</v>
      </c>
      <c r="U225" s="52"/>
      <c r="V225" s="52"/>
      <c r="W225" s="52"/>
      <c r="X225" s="95">
        <f>L225/'2023'!M225*100</f>
        <v>100</v>
      </c>
      <c r="Y225" s="95">
        <f>N225/'2023'!O225*100</f>
        <v>100</v>
      </c>
      <c r="Z225" s="95">
        <f t="shared" si="30"/>
        <v>105.57202278236062</v>
      </c>
      <c r="AA225" s="95">
        <f t="shared" si="31"/>
        <v>103.98096978340314</v>
      </c>
    </row>
    <row r="226" spans="1:27" s="3" customFormat="1" ht="54.75" customHeight="1">
      <c r="A226" s="38" t="s">
        <v>257</v>
      </c>
      <c r="B226" s="48" t="s">
        <v>258</v>
      </c>
      <c r="C226" s="49" t="s">
        <v>43</v>
      </c>
      <c r="D226" s="38" t="s">
        <v>256</v>
      </c>
      <c r="E226" s="13" t="s">
        <v>272</v>
      </c>
      <c r="F226" s="13"/>
      <c r="G226" s="32">
        <v>1399.74</v>
      </c>
      <c r="H226" s="32">
        <v>1391.02</v>
      </c>
      <c r="I226" s="32">
        <v>1399.72</v>
      </c>
      <c r="J226" s="32">
        <v>1377.61</v>
      </c>
      <c r="K226" s="32">
        <f t="shared" si="38"/>
        <v>5568.09</v>
      </c>
      <c r="L226" s="60">
        <f>'2023'!M226</f>
        <v>160.94320000000008</v>
      </c>
      <c r="M226" s="60">
        <f>('2023'!L226+'2023'!M226)/2*1.04*2-L226</f>
        <v>165.786528</v>
      </c>
      <c r="N226" s="60">
        <f>'2023'!O226</f>
        <v>42.785600000000002</v>
      </c>
      <c r="O226" s="60">
        <f t="shared" si="39"/>
        <v>44.497024000000003</v>
      </c>
      <c r="P226" s="33">
        <f t="shared" si="32"/>
        <v>165389.91902400009</v>
      </c>
      <c r="Q226" s="33">
        <f t="shared" si="33"/>
        <v>164359.58475200011</v>
      </c>
      <c r="R226" s="33">
        <f t="shared" si="34"/>
        <v>169771.34453887999</v>
      </c>
      <c r="S226" s="33">
        <f t="shared" si="35"/>
        <v>167089.63360543997</v>
      </c>
      <c r="T226" s="33">
        <f t="shared" si="36"/>
        <v>666610.48192032019</v>
      </c>
      <c r="U226" s="52"/>
      <c r="V226" s="52"/>
      <c r="W226" s="52"/>
      <c r="X226" s="95">
        <f>L226/'2023'!M226*100</f>
        <v>100</v>
      </c>
      <c r="Y226" s="95">
        <f>N226/'2023'!O226*100</f>
        <v>100</v>
      </c>
      <c r="Z226" s="95">
        <f t="shared" si="30"/>
        <v>103.00933994104749</v>
      </c>
      <c r="AA226" s="95">
        <f t="shared" si="31"/>
        <v>104</v>
      </c>
    </row>
    <row r="227" spans="1:27" s="3" customFormat="1" ht="10.5" customHeight="1">
      <c r="A227" s="38"/>
      <c r="B227" s="48"/>
      <c r="C227" s="49"/>
      <c r="D227" s="38"/>
      <c r="E227" s="13"/>
      <c r="F227" s="13"/>
      <c r="G227" s="32"/>
      <c r="H227" s="32"/>
      <c r="I227" s="32"/>
      <c r="J227" s="32"/>
      <c r="K227" s="32"/>
      <c r="L227" s="60"/>
      <c r="M227" s="60"/>
      <c r="N227" s="60"/>
      <c r="O227" s="60"/>
      <c r="P227" s="33"/>
      <c r="Q227" s="33"/>
      <c r="R227" s="33"/>
      <c r="S227" s="33"/>
      <c r="T227" s="33"/>
      <c r="U227" s="52"/>
      <c r="V227" s="52"/>
      <c r="W227" s="52"/>
      <c r="X227" s="95" t="e">
        <f>L227/'2023'!M227*100</f>
        <v>#DIV/0!</v>
      </c>
      <c r="Y227" s="95" t="e">
        <f>N227/'2023'!O227*100</f>
        <v>#DIV/0!</v>
      </c>
      <c r="Z227" s="95" t="e">
        <f t="shared" si="30"/>
        <v>#DIV/0!</v>
      </c>
      <c r="AA227" s="95" t="e">
        <f t="shared" si="31"/>
        <v>#DIV/0!</v>
      </c>
    </row>
    <row r="228" spans="1:27" s="3" customFormat="1" ht="42.75" customHeight="1">
      <c r="A228" s="38" t="s">
        <v>58</v>
      </c>
      <c r="B228" s="48" t="s">
        <v>59</v>
      </c>
      <c r="C228" s="49" t="s">
        <v>57</v>
      </c>
      <c r="D228" s="38" t="s">
        <v>4</v>
      </c>
      <c r="E228" s="13" t="s">
        <v>272</v>
      </c>
      <c r="F228" s="13" t="s">
        <v>327</v>
      </c>
      <c r="G228" s="32">
        <v>418635.47</v>
      </c>
      <c r="H228" s="32">
        <v>408055.55</v>
      </c>
      <c r="I228" s="32">
        <v>368362</v>
      </c>
      <c r="J228" s="32">
        <v>368362</v>
      </c>
      <c r="K228" s="32">
        <f t="shared" si="38"/>
        <v>1563415.02</v>
      </c>
      <c r="L228" s="60">
        <f>'2023'!M228</f>
        <v>28.1448</v>
      </c>
      <c r="M228" s="60">
        <f>('2023'!L228+'2023'!M228)/2*1.04*2-L228</f>
        <v>28.228192000000004</v>
      </c>
      <c r="N228" s="60">
        <f>'2023'!O228</f>
        <v>27.04</v>
      </c>
      <c r="O228" s="60">
        <f t="shared" si="39"/>
        <v>28.121600000000001</v>
      </c>
      <c r="P228" s="33">
        <f t="shared" si="32"/>
        <v>462508.46725600032</v>
      </c>
      <c r="Q228" s="33">
        <f t="shared" si="33"/>
        <v>450819.77164000034</v>
      </c>
      <c r="R228" s="33">
        <f t="shared" si="34"/>
        <v>39264.442304000986</v>
      </c>
      <c r="S228" s="33">
        <f t="shared" si="35"/>
        <v>39264.442304000986</v>
      </c>
      <c r="T228" s="33">
        <f t="shared" si="36"/>
        <v>991857.12350400258</v>
      </c>
      <c r="U228" s="52"/>
      <c r="V228" s="52"/>
      <c r="W228" s="52"/>
      <c r="X228" s="95">
        <f>L228/'2023'!M228*100</f>
        <v>100</v>
      </c>
      <c r="Y228" s="95">
        <f>N228/'2023'!O228*100</f>
        <v>100</v>
      </c>
      <c r="Z228" s="95">
        <f t="shared" si="30"/>
        <v>100.2962962962963</v>
      </c>
      <c r="AA228" s="95">
        <f t="shared" si="31"/>
        <v>104</v>
      </c>
    </row>
    <row r="229" spans="1:27" s="3" customFormat="1" ht="10.5" customHeight="1">
      <c r="A229" s="38"/>
      <c r="B229" s="48"/>
      <c r="C229" s="49"/>
      <c r="D229" s="38"/>
      <c r="E229" s="13"/>
      <c r="F229" s="13"/>
      <c r="G229" s="32"/>
      <c r="H229" s="32"/>
      <c r="I229" s="32"/>
      <c r="J229" s="32"/>
      <c r="K229" s="32"/>
      <c r="L229" s="60"/>
      <c r="M229" s="60"/>
      <c r="N229" s="60"/>
      <c r="O229" s="60"/>
      <c r="P229" s="33"/>
      <c r="Q229" s="33"/>
      <c r="R229" s="33"/>
      <c r="S229" s="33"/>
      <c r="T229" s="33"/>
      <c r="U229" s="52"/>
      <c r="V229" s="52"/>
      <c r="W229" s="52"/>
      <c r="X229" s="95">
        <f>L229/'2023'!M230*100</f>
        <v>0</v>
      </c>
      <c r="Y229" s="95">
        <f>N229/'2023'!O230*100</f>
        <v>0</v>
      </c>
      <c r="Z229" s="95" t="e">
        <f t="shared" si="30"/>
        <v>#DIV/0!</v>
      </c>
      <c r="AA229" s="95" t="e">
        <f t="shared" si="31"/>
        <v>#DIV/0!</v>
      </c>
    </row>
    <row r="230" spans="1:27" s="3" customFormat="1" ht="51.75" customHeight="1">
      <c r="A230" s="38">
        <v>2905001195</v>
      </c>
      <c r="B230" s="48" t="s">
        <v>424</v>
      </c>
      <c r="C230" s="49" t="s">
        <v>425</v>
      </c>
      <c r="D230" s="38"/>
      <c r="E230" s="13" t="s">
        <v>272</v>
      </c>
      <c r="F230" s="13"/>
      <c r="G230" s="36">
        <v>478399.75</v>
      </c>
      <c r="H230" s="77">
        <v>478399.75</v>
      </c>
      <c r="I230" s="77">
        <v>0</v>
      </c>
      <c r="J230" s="77">
        <v>0</v>
      </c>
      <c r="K230" s="32">
        <f t="shared" si="38"/>
        <v>956799.5</v>
      </c>
      <c r="L230" s="60">
        <f>'2023'!M230</f>
        <v>31.901855994000002</v>
      </c>
      <c r="M230" s="60">
        <f>('2023'!L230+'2023'!M230)/2*1.04*2-L230</f>
        <v>33.148434083759994</v>
      </c>
      <c r="N230" s="60">
        <f>'2023'!O230</f>
        <v>31.872359843999998</v>
      </c>
      <c r="O230" s="60">
        <f t="shared" si="39"/>
        <v>33.147254237760002</v>
      </c>
      <c r="P230" s="33">
        <f t="shared" si="32"/>
        <v>14110.950785964173</v>
      </c>
      <c r="Q230" s="33">
        <f t="shared" si="33"/>
        <v>14110.950785964173</v>
      </c>
      <c r="R230" s="33">
        <f t="shared" si="34"/>
        <v>0</v>
      </c>
      <c r="S230" s="33">
        <f t="shared" si="35"/>
        <v>0</v>
      </c>
      <c r="T230" s="33">
        <f t="shared" si="36"/>
        <v>28221.901571928345</v>
      </c>
      <c r="U230" s="52"/>
      <c r="V230" s="52"/>
      <c r="W230" s="52"/>
      <c r="X230" s="95">
        <f>L230/'2023'!M230*100</f>
        <v>100</v>
      </c>
      <c r="Y230" s="95">
        <f>N230/'2023'!O230*100</f>
        <v>100</v>
      </c>
      <c r="Z230" s="95">
        <f t="shared" si="30"/>
        <v>103.90754095935499</v>
      </c>
      <c r="AA230" s="95">
        <f t="shared" si="31"/>
        <v>104</v>
      </c>
    </row>
    <row r="231" spans="1:27" s="3" customFormat="1" ht="10.5" customHeight="1">
      <c r="A231" s="38"/>
      <c r="B231" s="48"/>
      <c r="C231" s="49"/>
      <c r="D231" s="38"/>
      <c r="E231" s="13"/>
      <c r="F231" s="13"/>
      <c r="G231" s="32"/>
      <c r="H231" s="32"/>
      <c r="I231" s="32"/>
      <c r="J231" s="32"/>
      <c r="K231" s="32"/>
      <c r="L231" s="60"/>
      <c r="M231" s="60"/>
      <c r="N231" s="60"/>
      <c r="O231" s="60"/>
      <c r="P231" s="33"/>
      <c r="Q231" s="33"/>
      <c r="R231" s="33"/>
      <c r="S231" s="33"/>
      <c r="T231" s="33"/>
      <c r="U231" s="52"/>
      <c r="V231" s="52"/>
      <c r="W231" s="52"/>
      <c r="X231" s="95">
        <f>L231/'2023'!M232*100</f>
        <v>0</v>
      </c>
      <c r="Y231" s="95">
        <f>N231/'2023'!O232*100</f>
        <v>0</v>
      </c>
      <c r="Z231" s="95" t="e">
        <f t="shared" si="30"/>
        <v>#DIV/0!</v>
      </c>
      <c r="AA231" s="95" t="e">
        <f t="shared" si="31"/>
        <v>#DIV/0!</v>
      </c>
    </row>
    <row r="232" spans="1:27" s="3" customFormat="1" ht="56.25" customHeight="1">
      <c r="A232" s="38" t="s">
        <v>55</v>
      </c>
      <c r="B232" s="48" t="s">
        <v>61</v>
      </c>
      <c r="C232" s="49" t="s">
        <v>60</v>
      </c>
      <c r="D232" s="38" t="s">
        <v>4</v>
      </c>
      <c r="E232" s="13" t="s">
        <v>272</v>
      </c>
      <c r="F232" s="13"/>
      <c r="G232" s="32">
        <v>111676.36799999999</v>
      </c>
      <c r="H232" s="32">
        <v>104502.52499999999</v>
      </c>
      <c r="I232" s="32">
        <v>99407.792000000001</v>
      </c>
      <c r="J232" s="32">
        <v>105896.10400000001</v>
      </c>
      <c r="K232" s="32">
        <f t="shared" si="38"/>
        <v>421482.78899999999</v>
      </c>
      <c r="L232" s="60">
        <f>'2023'!M232</f>
        <v>67.954843780000004</v>
      </c>
      <c r="M232" s="60">
        <f>('2023'!L232+'2023'!M232)/2*1.04*2-L232</f>
        <v>71.310452031200015</v>
      </c>
      <c r="N232" s="60">
        <f>'2023'!O232</f>
        <v>47.146511360000005</v>
      </c>
      <c r="O232" s="60">
        <f t="shared" si="39"/>
        <v>49.032371814400008</v>
      </c>
      <c r="P232" s="33">
        <f t="shared" si="32"/>
        <v>2323798.98880225</v>
      </c>
      <c r="Q232" s="33">
        <f t="shared" si="33"/>
        <v>2174523.2789293602</v>
      </c>
      <c r="R232" s="33">
        <f t="shared" si="34"/>
        <v>2214614.7643509698</v>
      </c>
      <c r="S232" s="33">
        <f t="shared" si="35"/>
        <v>2359161.8995585963</v>
      </c>
      <c r="T232" s="33">
        <f t="shared" si="36"/>
        <v>9072098.9316411763</v>
      </c>
      <c r="U232" s="52"/>
      <c r="V232" s="52"/>
      <c r="W232" s="52"/>
      <c r="X232" s="95">
        <f>L232/'2023'!M232*100</f>
        <v>100</v>
      </c>
      <c r="Y232" s="95">
        <f>N232/'2023'!O232*100</f>
        <v>100</v>
      </c>
      <c r="Z232" s="95">
        <f t="shared" si="30"/>
        <v>104.9379971530265</v>
      </c>
      <c r="AA232" s="95">
        <f t="shared" si="31"/>
        <v>104</v>
      </c>
    </row>
    <row r="233" spans="1:27" s="3" customFormat="1" ht="42.75" customHeight="1">
      <c r="A233" s="38" t="s">
        <v>62</v>
      </c>
      <c r="B233" s="48" t="s">
        <v>63</v>
      </c>
      <c r="C233" s="49" t="s">
        <v>60</v>
      </c>
      <c r="D233" s="38" t="s">
        <v>4</v>
      </c>
      <c r="E233" s="13" t="s">
        <v>272</v>
      </c>
      <c r="F233" s="13"/>
      <c r="G233" s="32">
        <v>607702.625</v>
      </c>
      <c r="H233" s="32">
        <v>617173.80099999998</v>
      </c>
      <c r="I233" s="32">
        <v>582079.08299999998</v>
      </c>
      <c r="J233" s="32">
        <v>599384.61199999996</v>
      </c>
      <c r="K233" s="32">
        <f t="shared" si="38"/>
        <v>2406340.1210000003</v>
      </c>
      <c r="L233" s="60">
        <f>'2023'!M233</f>
        <v>37.232524258000005</v>
      </c>
      <c r="M233" s="60">
        <f>('2023'!L233+'2023'!M233)/2*1.04*2-L233</f>
        <v>38.696451678319981</v>
      </c>
      <c r="N233" s="60">
        <f>'2023'!O233</f>
        <v>29.473600000000001</v>
      </c>
      <c r="O233" s="60">
        <f t="shared" si="39"/>
        <v>30.652544000000002</v>
      </c>
      <c r="P233" s="33">
        <f t="shared" si="32"/>
        <v>4715118.6387627795</v>
      </c>
      <c r="Q233" s="33">
        <f t="shared" si="33"/>
        <v>4788604.7759809671</v>
      </c>
      <c r="R233" s="33">
        <f t="shared" si="34"/>
        <v>4682190.4051331524</v>
      </c>
      <c r="S233" s="33">
        <f t="shared" si="35"/>
        <v>4821394.4827336408</v>
      </c>
      <c r="T233" s="33">
        <f t="shared" si="36"/>
        <v>19007308.302610539</v>
      </c>
      <c r="U233" s="52"/>
      <c r="V233" s="52"/>
      <c r="W233" s="52"/>
      <c r="X233" s="95">
        <f>L233/'2023'!M233*100</f>
        <v>100</v>
      </c>
      <c r="Y233" s="95">
        <f>N233/'2023'!O233*100</f>
        <v>100</v>
      </c>
      <c r="Z233" s="95">
        <f t="shared" si="30"/>
        <v>103.93185111537375</v>
      </c>
      <c r="AA233" s="95">
        <f t="shared" si="31"/>
        <v>104</v>
      </c>
    </row>
    <row r="234" spans="1:27" s="3" customFormat="1" ht="10.5" customHeight="1">
      <c r="A234" s="38"/>
      <c r="B234" s="48"/>
      <c r="C234" s="49"/>
      <c r="D234" s="38"/>
      <c r="E234" s="13"/>
      <c r="F234" s="13"/>
      <c r="G234" s="32"/>
      <c r="H234" s="32"/>
      <c r="I234" s="32"/>
      <c r="J234" s="32"/>
      <c r="K234" s="32"/>
      <c r="L234" s="60"/>
      <c r="M234" s="60"/>
      <c r="N234" s="60"/>
      <c r="O234" s="60"/>
      <c r="P234" s="33"/>
      <c r="Q234" s="33"/>
      <c r="R234" s="33"/>
      <c r="S234" s="33"/>
      <c r="T234" s="33"/>
      <c r="U234" s="52"/>
      <c r="V234" s="52"/>
      <c r="W234" s="52"/>
      <c r="X234" s="95" t="e">
        <f>L234/'2023'!M234*100</f>
        <v>#DIV/0!</v>
      </c>
      <c r="Y234" s="95" t="e">
        <f>N234/'2023'!O234*100</f>
        <v>#DIV/0!</v>
      </c>
      <c r="Z234" s="95" t="e">
        <f t="shared" si="30"/>
        <v>#DIV/0!</v>
      </c>
      <c r="AA234" s="95" t="e">
        <f t="shared" si="31"/>
        <v>#DIV/0!</v>
      </c>
    </row>
    <row r="235" spans="1:27" s="3" customFormat="1" ht="48" customHeight="1">
      <c r="A235" s="38" t="s">
        <v>66</v>
      </c>
      <c r="B235" s="48" t="s">
        <v>67</v>
      </c>
      <c r="C235" s="49" t="s">
        <v>64</v>
      </c>
      <c r="D235" s="38" t="s">
        <v>259</v>
      </c>
      <c r="E235" s="13" t="s">
        <v>272</v>
      </c>
      <c r="F235" s="13"/>
      <c r="G235" s="32">
        <v>12342.448</v>
      </c>
      <c r="H235" s="32">
        <v>12168.686</v>
      </c>
      <c r="I235" s="32">
        <v>12899.338</v>
      </c>
      <c r="J235" s="32">
        <v>12170.625</v>
      </c>
      <c r="K235" s="32">
        <f t="shared" si="38"/>
        <v>49581.096999999994</v>
      </c>
      <c r="L235" s="60">
        <f>'2023'!M235</f>
        <v>84.288399999999982</v>
      </c>
      <c r="M235" s="60">
        <f>('2023'!L235+'2023'!M235)/2*1.04*2-L235</f>
        <v>90.617136000000002</v>
      </c>
      <c r="N235" s="60">
        <f>'2023'!O235</f>
        <v>57.373472000000007</v>
      </c>
      <c r="O235" s="60">
        <f t="shared" si="39"/>
        <v>59.66841088000001</v>
      </c>
      <c r="P235" s="33">
        <f t="shared" si="32"/>
        <v>332196.09926374367</v>
      </c>
      <c r="Q235" s="33">
        <f t="shared" si="33"/>
        <v>327519.30754460767</v>
      </c>
      <c r="R235" s="33">
        <f t="shared" si="34"/>
        <v>399218.06599197042</v>
      </c>
      <c r="S235" s="33">
        <f t="shared" si="35"/>
        <v>376665.32766359992</v>
      </c>
      <c r="T235" s="33">
        <f t="shared" si="36"/>
        <v>1435598.8004639219</v>
      </c>
      <c r="U235" s="52"/>
      <c r="V235" s="52"/>
      <c r="W235" s="52"/>
      <c r="X235" s="95">
        <f>L235/'2023'!M235*100</f>
        <v>100</v>
      </c>
      <c r="Y235" s="95">
        <f>N235/'2023'!O235*100</f>
        <v>100</v>
      </c>
      <c r="Z235" s="95">
        <f t="shared" si="30"/>
        <v>107.50843057882227</v>
      </c>
      <c r="AA235" s="95">
        <f t="shared" si="31"/>
        <v>104</v>
      </c>
    </row>
    <row r="236" spans="1:27" s="3" customFormat="1" ht="10.5" customHeight="1">
      <c r="A236" s="38"/>
      <c r="B236" s="48"/>
      <c r="C236" s="49"/>
      <c r="D236" s="38"/>
      <c r="E236" s="13"/>
      <c r="F236" s="13"/>
      <c r="G236" s="32"/>
      <c r="H236" s="32"/>
      <c r="I236" s="32"/>
      <c r="J236" s="32"/>
      <c r="K236" s="32"/>
      <c r="L236" s="60"/>
      <c r="M236" s="60"/>
      <c r="N236" s="60"/>
      <c r="O236" s="60"/>
      <c r="P236" s="33"/>
      <c r="Q236" s="33"/>
      <c r="R236" s="33"/>
      <c r="S236" s="33"/>
      <c r="T236" s="33"/>
      <c r="U236" s="52"/>
      <c r="V236" s="52"/>
      <c r="W236" s="52"/>
      <c r="X236" s="95" t="e">
        <f>L236/'2023'!M236*100</f>
        <v>#DIV/0!</v>
      </c>
      <c r="Y236" s="95" t="e">
        <f>N236/'2023'!O236*100</f>
        <v>#DIV/0!</v>
      </c>
      <c r="Z236" s="95" t="e">
        <f t="shared" si="30"/>
        <v>#DIV/0!</v>
      </c>
      <c r="AA236" s="95" t="e">
        <f t="shared" si="31"/>
        <v>#DIV/0!</v>
      </c>
    </row>
    <row r="237" spans="1:27" s="3" customFormat="1" ht="42.75" customHeight="1">
      <c r="A237" s="38" t="s">
        <v>73</v>
      </c>
      <c r="B237" s="48" t="s">
        <v>74</v>
      </c>
      <c r="C237" s="49" t="s">
        <v>71</v>
      </c>
      <c r="D237" s="38" t="s">
        <v>72</v>
      </c>
      <c r="E237" s="13" t="s">
        <v>272</v>
      </c>
      <c r="F237" s="13" t="s">
        <v>294</v>
      </c>
      <c r="G237" s="32">
        <v>39310.099000000002</v>
      </c>
      <c r="H237" s="32">
        <v>37392.595999999998</v>
      </c>
      <c r="I237" s="32">
        <v>35948.54</v>
      </c>
      <c r="J237" s="32">
        <v>35583.813000000002</v>
      </c>
      <c r="K237" s="32">
        <f t="shared" si="38"/>
        <v>148235.04800000001</v>
      </c>
      <c r="L237" s="60">
        <f>'2023'!M237</f>
        <v>92.758399999999995</v>
      </c>
      <c r="M237" s="60">
        <f>('2023'!L237+'2023'!M237)/2*1.04*2-L237</f>
        <v>99.723136000000011</v>
      </c>
      <c r="N237" s="60">
        <f>'2023'!O237</f>
        <v>85.529600000000002</v>
      </c>
      <c r="O237" s="60">
        <f t="shared" si="39"/>
        <v>88.950783999999999</v>
      </c>
      <c r="P237" s="33">
        <f t="shared" si="32"/>
        <v>284164.84365119971</v>
      </c>
      <c r="Q237" s="33">
        <f t="shared" si="33"/>
        <v>270303.59796479973</v>
      </c>
      <c r="R237" s="33">
        <f t="shared" si="34"/>
        <v>387250.32676608046</v>
      </c>
      <c r="S237" s="33">
        <f t="shared" si="35"/>
        <v>383321.35913817643</v>
      </c>
      <c r="T237" s="33">
        <f t="shared" si="36"/>
        <v>1325040.1275202562</v>
      </c>
      <c r="U237" s="52"/>
      <c r="V237" s="52"/>
      <c r="W237" s="52"/>
      <c r="X237" s="95">
        <f>L237/'2023'!M237*100</f>
        <v>100</v>
      </c>
      <c r="Y237" s="95">
        <f>N237/'2023'!O237*100</f>
        <v>100</v>
      </c>
      <c r="Z237" s="95">
        <f t="shared" si="30"/>
        <v>107.50846931383036</v>
      </c>
      <c r="AA237" s="95">
        <f t="shared" si="31"/>
        <v>104</v>
      </c>
    </row>
    <row r="238" spans="1:27" s="3" customFormat="1" ht="42.75" customHeight="1">
      <c r="A238" s="38" t="s">
        <v>55</v>
      </c>
      <c r="B238" s="48" t="s">
        <v>56</v>
      </c>
      <c r="C238" s="49" t="s">
        <v>71</v>
      </c>
      <c r="D238" s="38" t="s">
        <v>72</v>
      </c>
      <c r="E238" s="13" t="s">
        <v>272</v>
      </c>
      <c r="F238" s="13"/>
      <c r="G238" s="32">
        <v>5164.8530000000001</v>
      </c>
      <c r="H238" s="32">
        <v>4737.5189999999993</v>
      </c>
      <c r="I238" s="32">
        <v>4867.7979999999998</v>
      </c>
      <c r="J238" s="32">
        <v>4887.5640000000003</v>
      </c>
      <c r="K238" s="32">
        <f t="shared" si="38"/>
        <v>19657.733999999997</v>
      </c>
      <c r="L238" s="60">
        <f>'2023'!M238</f>
        <v>72.769451510560813</v>
      </c>
      <c r="M238" s="60">
        <f>('2023'!L238+'2023'!M238)/2*1.04*2-L238</f>
        <v>77.660783347803246</v>
      </c>
      <c r="N238" s="60">
        <f>'2023'!O238</f>
        <v>71.273654400000012</v>
      </c>
      <c r="O238" s="60">
        <f t="shared" si="39"/>
        <v>74.12460057600002</v>
      </c>
      <c r="P238" s="33">
        <f t="shared" si="32"/>
        <v>7725.572193871285</v>
      </c>
      <c r="Q238" s="33">
        <f t="shared" si="33"/>
        <v>7086.3672314268943</v>
      </c>
      <c r="R238" s="33">
        <f t="shared" si="34"/>
        <v>17213.423424218199</v>
      </c>
      <c r="S238" s="33">
        <f t="shared" si="35"/>
        <v>17283.319612885662</v>
      </c>
      <c r="T238" s="33">
        <f t="shared" si="36"/>
        <v>49308.682462402037</v>
      </c>
      <c r="U238" s="52"/>
      <c r="V238" s="52"/>
      <c r="W238" s="52"/>
      <c r="X238" s="95">
        <f>L238/'2023'!M238*100</f>
        <v>100</v>
      </c>
      <c r="Y238" s="95">
        <f>N238/'2023'!O238*100</f>
        <v>100</v>
      </c>
      <c r="Z238" s="95">
        <f t="shared" si="30"/>
        <v>106.72168298057403</v>
      </c>
      <c r="AA238" s="95">
        <f t="shared" si="31"/>
        <v>104</v>
      </c>
    </row>
    <row r="239" spans="1:27" s="3" customFormat="1" ht="10.5" customHeight="1">
      <c r="A239" s="38"/>
      <c r="B239" s="48"/>
      <c r="C239" s="49"/>
      <c r="D239" s="38"/>
      <c r="E239" s="13"/>
      <c r="F239" s="13"/>
      <c r="G239" s="32"/>
      <c r="H239" s="32"/>
      <c r="I239" s="32"/>
      <c r="J239" s="32"/>
      <c r="K239" s="32"/>
      <c r="L239" s="60"/>
      <c r="M239" s="60"/>
      <c r="N239" s="60"/>
      <c r="O239" s="60"/>
      <c r="P239" s="33"/>
      <c r="Q239" s="33"/>
      <c r="R239" s="33"/>
      <c r="S239" s="33"/>
      <c r="T239" s="33"/>
      <c r="U239" s="52"/>
      <c r="V239" s="52"/>
      <c r="W239" s="52"/>
      <c r="X239" s="95" t="e">
        <f>L239/'2023'!M239*100</f>
        <v>#DIV/0!</v>
      </c>
      <c r="Y239" s="95" t="e">
        <f>N239/'2023'!O239*100</f>
        <v>#DIV/0!</v>
      </c>
      <c r="Z239" s="95" t="e">
        <f t="shared" si="30"/>
        <v>#DIV/0!</v>
      </c>
      <c r="AA239" s="95" t="e">
        <f t="shared" si="31"/>
        <v>#DIV/0!</v>
      </c>
    </row>
    <row r="240" spans="1:27" s="3" customFormat="1" ht="69" customHeight="1">
      <c r="A240" s="38" t="s">
        <v>89</v>
      </c>
      <c r="B240" s="48" t="s">
        <v>90</v>
      </c>
      <c r="C240" s="49" t="s">
        <v>85</v>
      </c>
      <c r="D240" s="38" t="s">
        <v>336</v>
      </c>
      <c r="E240" s="13" t="s">
        <v>272</v>
      </c>
      <c r="F240" s="13" t="s">
        <v>299</v>
      </c>
      <c r="G240" s="32">
        <v>10580.328</v>
      </c>
      <c r="H240" s="32">
        <v>9970.7920000000013</v>
      </c>
      <c r="I240" s="32">
        <v>10009.784</v>
      </c>
      <c r="J240" s="32">
        <v>9911.5859999999993</v>
      </c>
      <c r="K240" s="32">
        <f t="shared" si="38"/>
        <v>40472.490000000005</v>
      </c>
      <c r="L240" s="60">
        <f>'2023'!M240</f>
        <v>187.11</v>
      </c>
      <c r="M240" s="60">
        <v>194.99</v>
      </c>
      <c r="N240" s="60">
        <f>'2023'!O240</f>
        <v>85.529600000000002</v>
      </c>
      <c r="O240" s="60">
        <f t="shared" si="39"/>
        <v>88.950783999999999</v>
      </c>
      <c r="P240" s="33">
        <f t="shared" si="32"/>
        <v>1074753.9503712</v>
      </c>
      <c r="Q240" s="33">
        <f t="shared" si="33"/>
        <v>1012837.0396768003</v>
      </c>
      <c r="R240" s="33">
        <f t="shared" si="34"/>
        <v>1061429.6476893441</v>
      </c>
      <c r="S240" s="33">
        <f t="shared" si="35"/>
        <v>1051016.8087565759</v>
      </c>
      <c r="T240" s="33">
        <f t="shared" si="36"/>
        <v>4200037.4464939199</v>
      </c>
      <c r="U240" s="52"/>
      <c r="V240" s="52"/>
      <c r="W240" s="52"/>
      <c r="X240" s="95">
        <f>L240/'2023'!M240*100</f>
        <v>100</v>
      </c>
      <c r="Y240" s="95">
        <f>N240/'2023'!O240*100</f>
        <v>100</v>
      </c>
      <c r="Z240" s="95">
        <f t="shared" si="30"/>
        <v>104.21142643364864</v>
      </c>
      <c r="AA240" s="95">
        <f t="shared" si="31"/>
        <v>104</v>
      </c>
    </row>
    <row r="241" spans="1:27" s="3" customFormat="1" ht="69" customHeight="1">
      <c r="A241" s="38" t="s">
        <v>89</v>
      </c>
      <c r="B241" s="48" t="s">
        <v>90</v>
      </c>
      <c r="C241" s="49" t="s">
        <v>85</v>
      </c>
      <c r="D241" s="38" t="s">
        <v>337</v>
      </c>
      <c r="E241" s="13" t="s">
        <v>272</v>
      </c>
      <c r="F241" s="13" t="s">
        <v>299</v>
      </c>
      <c r="G241" s="32">
        <v>2765.453</v>
      </c>
      <c r="H241" s="32">
        <v>2244.1320000000001</v>
      </c>
      <c r="I241" s="32">
        <v>2479.5250000000001</v>
      </c>
      <c r="J241" s="32">
        <v>2248.3430000000003</v>
      </c>
      <c r="K241" s="32">
        <f t="shared" si="38"/>
        <v>9737.4530000000013</v>
      </c>
      <c r="L241" s="60">
        <f>'2023'!M241</f>
        <v>187.11</v>
      </c>
      <c r="M241" s="60">
        <v>194.99</v>
      </c>
      <c r="N241" s="60">
        <f>'2023'!O241</f>
        <v>94.09920000000001</v>
      </c>
      <c r="O241" s="60">
        <f t="shared" si="39"/>
        <v>97.863168000000016</v>
      </c>
      <c r="P241" s="33">
        <f t="shared" si="32"/>
        <v>257216.99589240001</v>
      </c>
      <c r="Q241" s="33">
        <f t="shared" si="33"/>
        <v>208728.51262560001</v>
      </c>
      <c r="R241" s="33">
        <f t="shared" si="34"/>
        <v>240828.4081148</v>
      </c>
      <c r="S241" s="33">
        <f t="shared" si="35"/>
        <v>218374.43283937601</v>
      </c>
      <c r="T241" s="33">
        <f t="shared" si="36"/>
        <v>925148.34947217605</v>
      </c>
      <c r="U241" s="52"/>
      <c r="V241" s="52"/>
      <c r="W241" s="52"/>
      <c r="X241" s="95">
        <f>L241/'2023'!M241*100</f>
        <v>100</v>
      </c>
      <c r="Y241" s="95">
        <f>N241/'2023'!O241*100</f>
        <v>100</v>
      </c>
      <c r="Z241" s="95">
        <f t="shared" si="30"/>
        <v>104.21142643364864</v>
      </c>
      <c r="AA241" s="95">
        <f t="shared" si="31"/>
        <v>104</v>
      </c>
    </row>
    <row r="242" spans="1:27" s="3" customFormat="1" ht="69" customHeight="1">
      <c r="A242" s="38" t="s">
        <v>92</v>
      </c>
      <c r="B242" s="48" t="s">
        <v>93</v>
      </c>
      <c r="C242" s="49" t="s">
        <v>85</v>
      </c>
      <c r="D242" s="38" t="s">
        <v>91</v>
      </c>
      <c r="E242" s="13" t="s">
        <v>272</v>
      </c>
      <c r="F242" s="13"/>
      <c r="G242" s="32">
        <v>7974.3810000000003</v>
      </c>
      <c r="H242" s="32">
        <v>7810.72</v>
      </c>
      <c r="I242" s="32">
        <v>8654.2459999999992</v>
      </c>
      <c r="J242" s="32">
        <v>5921.9369999999999</v>
      </c>
      <c r="K242" s="32">
        <f t="shared" si="38"/>
        <v>30361.284</v>
      </c>
      <c r="L242" s="60">
        <f>'2023'!M242</f>
        <v>144.39600000000002</v>
      </c>
      <c r="M242" s="60">
        <f>('2023'!L242+'2023'!M242)/2*1.04*2-L242</f>
        <v>144.82384000000002</v>
      </c>
      <c r="N242" s="60">
        <f>'2023'!O242</f>
        <v>109.24160000000001</v>
      </c>
      <c r="O242" s="60">
        <f t="shared" si="39"/>
        <v>113.61126400000001</v>
      </c>
      <c r="P242" s="33">
        <f t="shared" si="32"/>
        <v>280334.57942640007</v>
      </c>
      <c r="Q242" s="33">
        <f t="shared" si="33"/>
        <v>274581.1751680001</v>
      </c>
      <c r="R242" s="33">
        <f t="shared" si="34"/>
        <v>270121.31099769607</v>
      </c>
      <c r="S242" s="33">
        <f t="shared" si="35"/>
        <v>184838.90867971207</v>
      </c>
      <c r="T242" s="33">
        <f t="shared" si="36"/>
        <v>1009875.9742718083</v>
      </c>
      <c r="U242" s="52"/>
      <c r="V242" s="52"/>
      <c r="W242" s="52"/>
      <c r="X242" s="95">
        <f>L242/'2023'!M242*100</f>
        <v>100</v>
      </c>
      <c r="Y242" s="95">
        <f>N242/'2023'!O242*100</f>
        <v>100</v>
      </c>
      <c r="Z242" s="95">
        <f t="shared" ref="Z242:Z305" si="40">M242/L242*100</f>
        <v>100.2962962962963</v>
      </c>
      <c r="AA242" s="95">
        <f t="shared" ref="AA242:AA305" si="41">O242/N242*100</f>
        <v>104</v>
      </c>
    </row>
    <row r="243" spans="1:27" s="3" customFormat="1" ht="69" customHeight="1">
      <c r="A243" s="38" t="s">
        <v>92</v>
      </c>
      <c r="B243" s="48" t="s">
        <v>93</v>
      </c>
      <c r="C243" s="49" t="s">
        <v>85</v>
      </c>
      <c r="D243" s="38" t="s">
        <v>370</v>
      </c>
      <c r="E243" s="13" t="s">
        <v>272</v>
      </c>
      <c r="F243" s="13"/>
      <c r="G243" s="32">
        <v>20581.621999999999</v>
      </c>
      <c r="H243" s="32">
        <v>17956.550999999999</v>
      </c>
      <c r="I243" s="32">
        <v>19442.202000000001</v>
      </c>
      <c r="J243" s="32">
        <v>14066.657999999999</v>
      </c>
      <c r="K243" s="32">
        <f t="shared" si="38"/>
        <v>72047.032999999996</v>
      </c>
      <c r="L243" s="60">
        <f>'2023'!M243</f>
        <v>64.486800000000017</v>
      </c>
      <c r="M243" s="60">
        <f>('2023'!L243+'2023'!M243)/2*1.04*2-L243</f>
        <v>64.677872000000008</v>
      </c>
      <c r="N243" s="60">
        <f>'2023'!O243</f>
        <v>57.930496000000005</v>
      </c>
      <c r="O243" s="60">
        <f t="shared" si="39"/>
        <v>60.247715840000005</v>
      </c>
      <c r="P243" s="33">
        <f t="shared" si="32"/>
        <v>134939.37064508823</v>
      </c>
      <c r="Q243" s="33">
        <f t="shared" si="33"/>
        <v>117728.6071475042</v>
      </c>
      <c r="R243" s="33">
        <f t="shared" si="34"/>
        <v>86131.990954264373</v>
      </c>
      <c r="S243" s="33">
        <f t="shared" si="35"/>
        <v>62317.491589313315</v>
      </c>
      <c r="T243" s="33">
        <f t="shared" si="36"/>
        <v>401117.4603361701</v>
      </c>
      <c r="U243" s="52"/>
      <c r="V243" s="52"/>
      <c r="W243" s="52"/>
      <c r="X243" s="95">
        <f>L243/'2023'!M243*100</f>
        <v>100</v>
      </c>
      <c r="Y243" s="95">
        <f>N243/'2023'!O243*100</f>
        <v>100</v>
      </c>
      <c r="Z243" s="95">
        <f t="shared" si="40"/>
        <v>100.29629629629628</v>
      </c>
      <c r="AA243" s="95">
        <f t="shared" si="41"/>
        <v>104</v>
      </c>
    </row>
    <row r="244" spans="1:27" s="3" customFormat="1" ht="69" customHeight="1">
      <c r="A244" s="38" t="s">
        <v>92</v>
      </c>
      <c r="B244" s="48" t="s">
        <v>93</v>
      </c>
      <c r="C244" s="49" t="s">
        <v>85</v>
      </c>
      <c r="D244" s="38" t="s">
        <v>371</v>
      </c>
      <c r="E244" s="13" t="s">
        <v>272</v>
      </c>
      <c r="F244" s="13"/>
      <c r="G244" s="32">
        <v>1515.6869999999999</v>
      </c>
      <c r="H244" s="32">
        <v>1540.9009999999998</v>
      </c>
      <c r="I244" s="32">
        <v>1794.5989999999999</v>
      </c>
      <c r="J244" s="32">
        <v>1514.64</v>
      </c>
      <c r="K244" s="32">
        <f t="shared" si="38"/>
        <v>6365.8270000000002</v>
      </c>
      <c r="L244" s="60">
        <f>'2023'!M244</f>
        <v>192.24296880000003</v>
      </c>
      <c r="M244" s="60">
        <f>('2023'!L244+'2023'!M244)/2*1.04*2-L244</f>
        <v>206.67730755199995</v>
      </c>
      <c r="N244" s="60">
        <f>'2023'!O244</f>
        <v>57.930496000000005</v>
      </c>
      <c r="O244" s="60">
        <f t="shared" si="39"/>
        <v>60.247715840000005</v>
      </c>
      <c r="P244" s="33">
        <f t="shared" si="32"/>
        <v>203575.66896081361</v>
      </c>
      <c r="Q244" s="33">
        <f t="shared" si="33"/>
        <v>206962.22364999281</v>
      </c>
      <c r="R244" s="33">
        <f t="shared" si="34"/>
        <v>262782.39885676338</v>
      </c>
      <c r="S244" s="33">
        <f t="shared" si="35"/>
        <v>221788.1167906636</v>
      </c>
      <c r="T244" s="33">
        <f t="shared" si="36"/>
        <v>895108.40825823334</v>
      </c>
      <c r="U244" s="52"/>
      <c r="V244" s="52"/>
      <c r="W244" s="52"/>
      <c r="X244" s="95">
        <f>L244/'2023'!M244*100</f>
        <v>100</v>
      </c>
      <c r="Y244" s="95">
        <f>N244/'2023'!O244*100</f>
        <v>100</v>
      </c>
      <c r="Z244" s="95">
        <f t="shared" si="40"/>
        <v>107.50838318930494</v>
      </c>
      <c r="AA244" s="95">
        <f t="shared" si="41"/>
        <v>104</v>
      </c>
    </row>
    <row r="245" spans="1:27" s="3" customFormat="1" ht="10.5" customHeight="1">
      <c r="A245" s="38"/>
      <c r="B245" s="48"/>
      <c r="C245" s="49"/>
      <c r="D245" s="38"/>
      <c r="E245" s="13"/>
      <c r="F245" s="13"/>
      <c r="G245" s="32"/>
      <c r="H245" s="32"/>
      <c r="I245" s="32"/>
      <c r="J245" s="32"/>
      <c r="K245" s="32"/>
      <c r="L245" s="60"/>
      <c r="M245" s="60"/>
      <c r="N245" s="60"/>
      <c r="O245" s="60"/>
      <c r="P245" s="33"/>
      <c r="Q245" s="33"/>
      <c r="R245" s="33"/>
      <c r="S245" s="33"/>
      <c r="T245" s="33"/>
      <c r="U245" s="52"/>
      <c r="V245" s="52"/>
      <c r="W245" s="52"/>
      <c r="X245" s="95" t="e">
        <f>L245/'2023'!M245*100</f>
        <v>#DIV/0!</v>
      </c>
      <c r="Y245" s="95" t="e">
        <f>N245/'2023'!O245*100</f>
        <v>#DIV/0!</v>
      </c>
      <c r="Z245" s="95" t="e">
        <f t="shared" si="40"/>
        <v>#DIV/0!</v>
      </c>
      <c r="AA245" s="95" t="e">
        <f t="shared" si="41"/>
        <v>#DIV/0!</v>
      </c>
    </row>
    <row r="246" spans="1:27" s="3" customFormat="1" ht="44.25" customHeight="1">
      <c r="A246" s="38" t="s">
        <v>103</v>
      </c>
      <c r="B246" s="48" t="s">
        <v>104</v>
      </c>
      <c r="C246" s="49" t="s">
        <v>98</v>
      </c>
      <c r="D246" s="38" t="s">
        <v>102</v>
      </c>
      <c r="E246" s="13" t="s">
        <v>272</v>
      </c>
      <c r="F246" s="13"/>
      <c r="G246" s="32">
        <v>17031.242999999999</v>
      </c>
      <c r="H246" s="32">
        <v>16628.535</v>
      </c>
      <c r="I246" s="32">
        <v>16253.03</v>
      </c>
      <c r="J246" s="32">
        <v>16602.325000000001</v>
      </c>
      <c r="K246" s="32">
        <f t="shared" si="38"/>
        <v>66515.133000000002</v>
      </c>
      <c r="L246" s="60">
        <f>'2023'!M246</f>
        <v>132.38680000000002</v>
      </c>
      <c r="M246" s="60">
        <f>('2023'!L246+'2023'!M246)/2*1.04*2-L246</f>
        <v>132.789072</v>
      </c>
      <c r="N246" s="60">
        <f>'2023'!O246</f>
        <v>35.04</v>
      </c>
      <c r="O246" s="60">
        <v>36.450000000000003</v>
      </c>
      <c r="P246" s="33">
        <f t="shared" si="32"/>
        <v>1657937.0060724004</v>
      </c>
      <c r="Q246" s="33">
        <f t="shared" si="33"/>
        <v>1618734.6709380005</v>
      </c>
      <c r="R246" s="33">
        <f t="shared" si="34"/>
        <v>1565801.8273881602</v>
      </c>
      <c r="S246" s="33">
        <f t="shared" si="35"/>
        <v>1599452.5835424</v>
      </c>
      <c r="T246" s="33">
        <f t="shared" si="36"/>
        <v>6441926.0879409611</v>
      </c>
      <c r="U246" s="52"/>
      <c r="V246" s="52"/>
      <c r="W246" s="52"/>
      <c r="X246" s="95">
        <f>L246/'2023'!M246*100</f>
        <v>100</v>
      </c>
      <c r="Y246" s="95">
        <f>N246/'2023'!O246*100</f>
        <v>100</v>
      </c>
      <c r="Z246" s="95">
        <f t="shared" si="40"/>
        <v>100.30386111002001</v>
      </c>
      <c r="AA246" s="95">
        <f t="shared" si="41"/>
        <v>104.02397260273975</v>
      </c>
    </row>
    <row r="247" spans="1:27" s="3" customFormat="1" ht="73.5" customHeight="1">
      <c r="A247" s="38" t="s">
        <v>103</v>
      </c>
      <c r="B247" s="48" t="s">
        <v>104</v>
      </c>
      <c r="C247" s="49" t="s">
        <v>98</v>
      </c>
      <c r="D247" s="38" t="s">
        <v>372</v>
      </c>
      <c r="E247" s="13" t="s">
        <v>272</v>
      </c>
      <c r="F247" s="13"/>
      <c r="G247" s="32">
        <v>935.35400000000004</v>
      </c>
      <c r="H247" s="32">
        <v>781.00800000000004</v>
      </c>
      <c r="I247" s="32">
        <v>935.96100000000001</v>
      </c>
      <c r="J247" s="32">
        <v>947.15</v>
      </c>
      <c r="K247" s="32">
        <f t="shared" si="38"/>
        <v>3599.4730000000004</v>
      </c>
      <c r="L247" s="60">
        <f>'2023'!M247</f>
        <v>132.38680000000002</v>
      </c>
      <c r="M247" s="60">
        <f>('2023'!L247+'2023'!M247)/2*1.04*2-L247</f>
        <v>132.789072</v>
      </c>
      <c r="N247" s="60">
        <f>'2023'!O247</f>
        <v>49.25</v>
      </c>
      <c r="O247" s="60">
        <f t="shared" si="39"/>
        <v>51.22</v>
      </c>
      <c r="P247" s="33">
        <f t="shared" si="32"/>
        <v>77762.338427200026</v>
      </c>
      <c r="Q247" s="33">
        <f t="shared" si="33"/>
        <v>64930.505894400019</v>
      </c>
      <c r="R247" s="33">
        <f t="shared" si="34"/>
        <v>76345.470198192008</v>
      </c>
      <c r="S247" s="33">
        <f t="shared" si="35"/>
        <v>77258.146544800009</v>
      </c>
      <c r="T247" s="33">
        <f t="shared" si="36"/>
        <v>296296.46106459206</v>
      </c>
      <c r="U247" s="52"/>
      <c r="V247" s="52"/>
      <c r="W247" s="52"/>
      <c r="X247" s="95">
        <f>L247/'2023'!M247*100</f>
        <v>100</v>
      </c>
      <c r="Y247" s="95">
        <f>N247/'2023'!O247*100</f>
        <v>100</v>
      </c>
      <c r="Z247" s="95">
        <f t="shared" si="40"/>
        <v>100.30386111002001</v>
      </c>
      <c r="AA247" s="95">
        <f t="shared" si="41"/>
        <v>104</v>
      </c>
    </row>
    <row r="248" spans="1:27" s="3" customFormat="1" ht="47.25" customHeight="1">
      <c r="A248" s="38">
        <v>2901284489</v>
      </c>
      <c r="B248" s="48" t="s">
        <v>316</v>
      </c>
      <c r="C248" s="49" t="s">
        <v>98</v>
      </c>
      <c r="D248" s="38" t="s">
        <v>314</v>
      </c>
      <c r="E248" s="13" t="s">
        <v>272</v>
      </c>
      <c r="F248" s="13" t="s">
        <v>315</v>
      </c>
      <c r="G248" s="32">
        <v>3421.65</v>
      </c>
      <c r="H248" s="32">
        <v>3653.57</v>
      </c>
      <c r="I248" s="32">
        <v>3608.2</v>
      </c>
      <c r="J248" s="32">
        <v>3880.15</v>
      </c>
      <c r="K248" s="32">
        <f t="shared" si="38"/>
        <v>14563.57</v>
      </c>
      <c r="L248" s="60">
        <f>'2023'!M248</f>
        <v>142.12</v>
      </c>
      <c r="M248" s="60">
        <v>153.91999999999999</v>
      </c>
      <c r="N248" s="60">
        <f>'2023'!O248</f>
        <v>44.1584</v>
      </c>
      <c r="O248" s="60">
        <v>45.93</v>
      </c>
      <c r="P248" s="33">
        <f t="shared" si="32"/>
        <v>335190.30864</v>
      </c>
      <c r="Q248" s="33">
        <f t="shared" si="33"/>
        <v>357909.56291200005</v>
      </c>
      <c r="R248" s="33">
        <f t="shared" si="34"/>
        <v>389649.51799999992</v>
      </c>
      <c r="S248" s="33">
        <f t="shared" si="35"/>
        <v>419017.39849999995</v>
      </c>
      <c r="T248" s="33">
        <f t="shared" si="36"/>
        <v>1501766.7880519999</v>
      </c>
      <c r="U248" s="52"/>
      <c r="V248" s="52"/>
      <c r="W248" s="52"/>
      <c r="X248" s="95">
        <f>L248/'2023'!M248*100</f>
        <v>100</v>
      </c>
      <c r="Y248" s="95">
        <f>N248/'2023'!O248*100</f>
        <v>100</v>
      </c>
      <c r="Z248" s="95">
        <f t="shared" si="40"/>
        <v>108.30284266816774</v>
      </c>
      <c r="AA248" s="95">
        <f t="shared" si="41"/>
        <v>104.01192072176528</v>
      </c>
    </row>
    <row r="249" spans="1:27" s="3" customFormat="1" ht="63.6" customHeight="1">
      <c r="A249" s="38" t="s">
        <v>100</v>
      </c>
      <c r="B249" s="48" t="s">
        <v>101</v>
      </c>
      <c r="C249" s="49" t="s">
        <v>98</v>
      </c>
      <c r="D249" s="38" t="s">
        <v>99</v>
      </c>
      <c r="E249" s="13" t="s">
        <v>272</v>
      </c>
      <c r="F249" s="13"/>
      <c r="G249" s="36">
        <v>1600</v>
      </c>
      <c r="H249" s="36">
        <v>1600</v>
      </c>
      <c r="I249" s="36">
        <v>1600</v>
      </c>
      <c r="J249" s="36">
        <v>1600</v>
      </c>
      <c r="K249" s="32">
        <f t="shared" si="38"/>
        <v>6400</v>
      </c>
      <c r="L249" s="60">
        <f>'2023'!M249</f>
        <v>374.11</v>
      </c>
      <c r="M249" s="60">
        <v>378.21</v>
      </c>
      <c r="N249" s="60">
        <f>'2023'!O249</f>
        <v>35.04</v>
      </c>
      <c r="O249" s="60">
        <v>36.450000000000003</v>
      </c>
      <c r="P249" s="33">
        <f t="shared" si="32"/>
        <v>542512</v>
      </c>
      <c r="Q249" s="33">
        <f t="shared" si="33"/>
        <v>542512</v>
      </c>
      <c r="R249" s="33">
        <f t="shared" si="34"/>
        <v>546816</v>
      </c>
      <c r="S249" s="33">
        <f t="shared" si="35"/>
        <v>546816</v>
      </c>
      <c r="T249" s="33">
        <f t="shared" si="36"/>
        <v>2178656</v>
      </c>
      <c r="U249" s="52"/>
      <c r="V249" s="52"/>
      <c r="W249" s="52"/>
      <c r="X249" s="95">
        <f>L249/'2023'!M249*100</f>
        <v>100</v>
      </c>
      <c r="Y249" s="95">
        <f>N249/'2023'!O249*100</f>
        <v>100</v>
      </c>
      <c r="Z249" s="95">
        <f t="shared" si="40"/>
        <v>101.09593435085938</v>
      </c>
      <c r="AA249" s="95">
        <f t="shared" si="41"/>
        <v>104.02397260273975</v>
      </c>
    </row>
    <row r="250" spans="1:27" s="3" customFormat="1" ht="18" customHeight="1">
      <c r="A250" s="38"/>
      <c r="B250" s="48"/>
      <c r="C250" s="49"/>
      <c r="D250" s="38"/>
      <c r="E250" s="13"/>
      <c r="F250" s="13"/>
      <c r="G250" s="32"/>
      <c r="H250" s="32"/>
      <c r="I250" s="32"/>
      <c r="J250" s="32"/>
      <c r="K250" s="32"/>
      <c r="L250" s="60"/>
      <c r="M250" s="60"/>
      <c r="N250" s="60"/>
      <c r="O250" s="60"/>
      <c r="P250" s="33">
        <f t="shared" si="32"/>
        <v>0</v>
      </c>
      <c r="Q250" s="33">
        <f t="shared" si="33"/>
        <v>0</v>
      </c>
      <c r="R250" s="33">
        <f t="shared" si="34"/>
        <v>0</v>
      </c>
      <c r="S250" s="33">
        <f t="shared" si="35"/>
        <v>0</v>
      </c>
      <c r="T250" s="33">
        <f t="shared" si="36"/>
        <v>0</v>
      </c>
      <c r="U250" s="52"/>
      <c r="V250" s="52"/>
      <c r="W250" s="52"/>
      <c r="X250" s="95" t="e">
        <f>L250/'2023'!M250*100</f>
        <v>#DIV/0!</v>
      </c>
      <c r="Y250" s="95" t="e">
        <f>N250/'2023'!O250*100</f>
        <v>#DIV/0!</v>
      </c>
      <c r="Z250" s="95" t="e">
        <f t="shared" si="40"/>
        <v>#DIV/0!</v>
      </c>
      <c r="AA250" s="95" t="e">
        <f t="shared" si="41"/>
        <v>#DIV/0!</v>
      </c>
    </row>
    <row r="251" spans="1:27" s="3" customFormat="1" ht="63.6" customHeight="1">
      <c r="A251" s="38">
        <v>2925003747</v>
      </c>
      <c r="B251" s="48" t="s">
        <v>405</v>
      </c>
      <c r="C251" s="49" t="s">
        <v>406</v>
      </c>
      <c r="D251" s="38"/>
      <c r="E251" s="13" t="s">
        <v>272</v>
      </c>
      <c r="F251" s="13"/>
      <c r="G251" s="36">
        <v>418718</v>
      </c>
      <c r="H251" s="36">
        <v>418718</v>
      </c>
      <c r="I251" s="36">
        <v>418718</v>
      </c>
      <c r="J251" s="36">
        <v>418718</v>
      </c>
      <c r="K251" s="32">
        <f t="shared" si="38"/>
        <v>1674872</v>
      </c>
      <c r="L251" s="60">
        <f>'2023'!M251</f>
        <v>27.626000000000005</v>
      </c>
      <c r="M251" s="60">
        <f>('2023'!L251+'2023'!M251)/2*1.04*2-L251</f>
        <v>27.968240000000002</v>
      </c>
      <c r="N251" s="60">
        <f>'2023'!O251</f>
        <v>26.863199999999999</v>
      </c>
      <c r="O251" s="60">
        <f t="shared" ref="O251" si="42">N251*1.04</f>
        <v>27.937728</v>
      </c>
      <c r="P251" s="33">
        <f t="shared" si="32"/>
        <v>319398.09040000237</v>
      </c>
      <c r="Q251" s="33">
        <f t="shared" si="33"/>
        <v>319398.09040000237</v>
      </c>
      <c r="R251" s="33">
        <f t="shared" si="34"/>
        <v>12775.923616000691</v>
      </c>
      <c r="S251" s="33">
        <f t="shared" si="35"/>
        <v>12775.923616000691</v>
      </c>
      <c r="T251" s="33">
        <f t="shared" si="36"/>
        <v>664348.02803200611</v>
      </c>
      <c r="U251" s="52"/>
      <c r="V251" s="52"/>
      <c r="W251" s="52"/>
      <c r="X251" s="95">
        <f>L251/'2023'!M251*100</f>
        <v>100</v>
      </c>
      <c r="Y251" s="95">
        <f>N251/'2023'!O251*100</f>
        <v>100</v>
      </c>
      <c r="Z251" s="95">
        <f t="shared" si="40"/>
        <v>101.2388329834214</v>
      </c>
      <c r="AA251" s="95">
        <f t="shared" si="41"/>
        <v>104</v>
      </c>
    </row>
    <row r="252" spans="1:27" s="3" customFormat="1" ht="19.5" customHeight="1">
      <c r="A252" s="38"/>
      <c r="B252" s="48"/>
      <c r="C252" s="49"/>
      <c r="D252" s="38"/>
      <c r="E252" s="13"/>
      <c r="F252" s="13"/>
      <c r="G252" s="32"/>
      <c r="H252" s="32"/>
      <c r="I252" s="32"/>
      <c r="J252" s="32"/>
      <c r="K252" s="32"/>
      <c r="L252" s="60"/>
      <c r="M252" s="60"/>
      <c r="N252" s="60"/>
      <c r="O252" s="60"/>
      <c r="P252" s="33">
        <f t="shared" si="32"/>
        <v>0</v>
      </c>
      <c r="Q252" s="33">
        <f t="shared" si="33"/>
        <v>0</v>
      </c>
      <c r="R252" s="33">
        <f t="shared" si="34"/>
        <v>0</v>
      </c>
      <c r="S252" s="33">
        <f t="shared" si="35"/>
        <v>0</v>
      </c>
      <c r="T252" s="33">
        <f t="shared" si="36"/>
        <v>0</v>
      </c>
      <c r="U252" s="52"/>
      <c r="V252" s="52"/>
      <c r="W252" s="52"/>
      <c r="X252" s="95" t="e">
        <f>L252/'2023'!M252*100</f>
        <v>#DIV/0!</v>
      </c>
      <c r="Y252" s="95" t="e">
        <f>N252/'2023'!O252*100</f>
        <v>#DIV/0!</v>
      </c>
      <c r="Z252" s="95" t="e">
        <f t="shared" si="40"/>
        <v>#DIV/0!</v>
      </c>
      <c r="AA252" s="95" t="e">
        <f t="shared" si="41"/>
        <v>#DIV/0!</v>
      </c>
    </row>
    <row r="253" spans="1:27" s="3" customFormat="1" ht="39">
      <c r="A253" s="38" t="s">
        <v>260</v>
      </c>
      <c r="B253" s="48" t="s">
        <v>261</v>
      </c>
      <c r="C253" s="49" t="s">
        <v>110</v>
      </c>
      <c r="D253" s="38" t="s">
        <v>113</v>
      </c>
      <c r="E253" s="13" t="s">
        <v>272</v>
      </c>
      <c r="F253" s="13"/>
      <c r="G253" s="32">
        <v>106885.66499999999</v>
      </c>
      <c r="H253" s="32">
        <v>99477.771000000008</v>
      </c>
      <c r="I253" s="32">
        <v>80608.945000000007</v>
      </c>
      <c r="J253" s="32">
        <v>105840.602</v>
      </c>
      <c r="K253" s="32">
        <f t="shared" si="38"/>
        <v>392812.98300000001</v>
      </c>
      <c r="L253" s="60">
        <f>'2023'!M253</f>
        <v>71.844084000000009</v>
      </c>
      <c r="M253" s="60">
        <f>('2023'!L253+'2023'!M253)/2*1.04*2-L253</f>
        <v>72.056955360000018</v>
      </c>
      <c r="N253" s="60">
        <f>'2023'!O253</f>
        <v>49.006971520000008</v>
      </c>
      <c r="O253" s="60">
        <f t="shared" si="39"/>
        <v>50.96725038080001</v>
      </c>
      <c r="P253" s="33">
        <f t="shared" si="32"/>
        <v>2440959.9541045991</v>
      </c>
      <c r="Q253" s="33">
        <f t="shared" si="33"/>
        <v>2271785.0455866824</v>
      </c>
      <c r="R253" s="33">
        <f t="shared" si="34"/>
        <v>1700018.8687345597</v>
      </c>
      <c r="S253" s="33">
        <f t="shared" si="35"/>
        <v>2232147.0710009262</v>
      </c>
      <c r="T253" s="33">
        <f t="shared" si="36"/>
        <v>8644910.9394267686</v>
      </c>
      <c r="U253" s="52"/>
      <c r="V253" s="52"/>
      <c r="W253" s="52"/>
      <c r="X253" s="95">
        <f>L253/'2023'!M253*100</f>
        <v>100</v>
      </c>
      <c r="Y253" s="95">
        <f>N253/'2023'!O253*100</f>
        <v>100</v>
      </c>
      <c r="Z253" s="95">
        <f t="shared" si="40"/>
        <v>100.2962962962963</v>
      </c>
      <c r="AA253" s="95">
        <f t="shared" si="41"/>
        <v>104</v>
      </c>
    </row>
    <row r="254" spans="1:27" s="3" customFormat="1" ht="10.5" customHeight="1">
      <c r="A254" s="38"/>
      <c r="B254" s="48"/>
      <c r="C254" s="49"/>
      <c r="D254" s="38"/>
      <c r="E254" s="13"/>
      <c r="F254" s="13"/>
      <c r="G254" s="32"/>
      <c r="H254" s="32"/>
      <c r="I254" s="32"/>
      <c r="J254" s="32"/>
      <c r="K254" s="32"/>
      <c r="L254" s="60"/>
      <c r="M254" s="60"/>
      <c r="N254" s="60"/>
      <c r="O254" s="60"/>
      <c r="P254" s="33"/>
      <c r="Q254" s="33"/>
      <c r="R254" s="33"/>
      <c r="S254" s="33"/>
      <c r="T254" s="33"/>
      <c r="U254" s="52"/>
      <c r="V254" s="52"/>
      <c r="W254" s="52"/>
      <c r="X254" s="95" t="e">
        <f>L254/'2023'!M254*100</f>
        <v>#DIV/0!</v>
      </c>
      <c r="Y254" s="95" t="e">
        <f>N254/'2023'!O254*100</f>
        <v>#DIV/0!</v>
      </c>
      <c r="Z254" s="95" t="e">
        <f t="shared" si="40"/>
        <v>#DIV/0!</v>
      </c>
      <c r="AA254" s="95" t="e">
        <f t="shared" si="41"/>
        <v>#DIV/0!</v>
      </c>
    </row>
    <row r="255" spans="1:27" s="3" customFormat="1" ht="38.25" customHeight="1">
      <c r="A255" s="38" t="s">
        <v>55</v>
      </c>
      <c r="B255" s="48" t="s">
        <v>56</v>
      </c>
      <c r="C255" s="49" t="s">
        <v>116</v>
      </c>
      <c r="D255" s="38" t="s">
        <v>117</v>
      </c>
      <c r="E255" s="13" t="s">
        <v>272</v>
      </c>
      <c r="F255" s="13"/>
      <c r="G255" s="32">
        <v>7878.7460000000001</v>
      </c>
      <c r="H255" s="32">
        <v>7433.2690000000002</v>
      </c>
      <c r="I255" s="32">
        <v>8726.6749999999993</v>
      </c>
      <c r="J255" s="32">
        <v>7070.9040000000005</v>
      </c>
      <c r="K255" s="32">
        <f t="shared" si="38"/>
        <v>31109.593999999997</v>
      </c>
      <c r="L255" s="60">
        <f>'2023'!M255</f>
        <v>72.769451510560813</v>
      </c>
      <c r="M255" s="60">
        <f>('2023'!L255+'2023'!M255)/2*1.04*2-L255</f>
        <v>77.660783347803246</v>
      </c>
      <c r="N255" s="60">
        <f>'2023'!O255</f>
        <v>71.277439999999999</v>
      </c>
      <c r="O255" s="60">
        <f t="shared" si="39"/>
        <v>74.128537600000001</v>
      </c>
      <c r="P255" s="33">
        <f t="shared" si="32"/>
        <v>11755.179720784978</v>
      </c>
      <c r="Q255" s="33">
        <f t="shared" si="33"/>
        <v>11090.522909094878</v>
      </c>
      <c r="R255" s="33">
        <f t="shared" si="34"/>
        <v>30824.760661210879</v>
      </c>
      <c r="S255" s="33">
        <f t="shared" si="35"/>
        <v>24976.170587124958</v>
      </c>
      <c r="T255" s="33">
        <f t="shared" si="36"/>
        <v>78646.633878215696</v>
      </c>
      <c r="U255" s="52"/>
      <c r="V255" s="52"/>
      <c r="W255" s="52"/>
      <c r="X255" s="95">
        <f>L255/'2023'!M255*100</f>
        <v>100</v>
      </c>
      <c r="Y255" s="95">
        <f>N255/'2023'!O255*100</f>
        <v>100</v>
      </c>
      <c r="Z255" s="95">
        <f t="shared" si="40"/>
        <v>106.72168298057403</v>
      </c>
      <c r="AA255" s="95">
        <f t="shared" si="41"/>
        <v>104</v>
      </c>
    </row>
    <row r="256" spans="1:27" s="3" customFormat="1" ht="38.25" customHeight="1">
      <c r="A256" s="38" t="s">
        <v>119</v>
      </c>
      <c r="B256" s="48" t="s">
        <v>120</v>
      </c>
      <c r="C256" s="49" t="s">
        <v>116</v>
      </c>
      <c r="D256" s="38" t="s">
        <v>118</v>
      </c>
      <c r="E256" s="13" t="s">
        <v>272</v>
      </c>
      <c r="F256" s="13"/>
      <c r="G256" s="32">
        <v>84387.099000000002</v>
      </c>
      <c r="H256" s="32">
        <v>83705.733999999997</v>
      </c>
      <c r="I256" s="32">
        <v>83936.721000000005</v>
      </c>
      <c r="J256" s="32">
        <v>86278.622000000003</v>
      </c>
      <c r="K256" s="32">
        <f t="shared" si="38"/>
        <v>338308.17599999998</v>
      </c>
      <c r="L256" s="60">
        <f>'2023'!M256</f>
        <v>90.02000000000001</v>
      </c>
      <c r="M256" s="60">
        <v>128.35999999999999</v>
      </c>
      <c r="N256" s="60">
        <f>'2023'!O256</f>
        <v>45.611072</v>
      </c>
      <c r="O256" s="60">
        <f t="shared" si="39"/>
        <v>47.435514879999999</v>
      </c>
      <c r="P256" s="33">
        <f t="shared" si="32"/>
        <v>3747540.6036198731</v>
      </c>
      <c r="Q256" s="33">
        <f t="shared" si="33"/>
        <v>3717281.9143931526</v>
      </c>
      <c r="R256" s="33">
        <f t="shared" si="34"/>
        <v>6792535.9295860911</v>
      </c>
      <c r="S256" s="33">
        <f t="shared" si="35"/>
        <v>6982053.0622131033</v>
      </c>
      <c r="T256" s="33">
        <f t="shared" si="36"/>
        <v>21239411.509812221</v>
      </c>
      <c r="U256" s="52"/>
      <c r="V256" s="52"/>
      <c r="W256" s="52"/>
      <c r="X256" s="95">
        <f>L256/'2023'!M256*100</f>
        <v>100</v>
      </c>
      <c r="Y256" s="95">
        <f>N256/'2023'!O256*100</f>
        <v>100</v>
      </c>
      <c r="Z256" s="95">
        <f t="shared" si="40"/>
        <v>142.59053543656961</v>
      </c>
      <c r="AA256" s="95">
        <f t="shared" si="41"/>
        <v>104</v>
      </c>
    </row>
    <row r="257" spans="1:27" s="3" customFormat="1" ht="10.5" customHeight="1">
      <c r="A257" s="38"/>
      <c r="B257" s="48"/>
      <c r="C257" s="49"/>
      <c r="D257" s="38"/>
      <c r="E257" s="13"/>
      <c r="F257" s="13"/>
      <c r="G257" s="32"/>
      <c r="H257" s="32"/>
      <c r="I257" s="32"/>
      <c r="J257" s="32"/>
      <c r="K257" s="32"/>
      <c r="L257" s="60"/>
      <c r="M257" s="60"/>
      <c r="N257" s="60"/>
      <c r="O257" s="60"/>
      <c r="P257" s="33"/>
      <c r="Q257" s="33"/>
      <c r="R257" s="33"/>
      <c r="S257" s="33"/>
      <c r="T257" s="33"/>
      <c r="U257" s="52"/>
      <c r="V257" s="52"/>
      <c r="W257" s="52"/>
      <c r="X257" s="95" t="e">
        <f>L257/'2023'!M257*100</f>
        <v>#DIV/0!</v>
      </c>
      <c r="Y257" s="95" t="e">
        <f>N257/'2023'!O257*100</f>
        <v>#DIV/0!</v>
      </c>
      <c r="Z257" s="95" t="e">
        <f t="shared" si="40"/>
        <v>#DIV/0!</v>
      </c>
      <c r="AA257" s="95" t="e">
        <f t="shared" si="41"/>
        <v>#DIV/0!</v>
      </c>
    </row>
    <row r="258" spans="1:27" s="3" customFormat="1" ht="47.25" customHeight="1">
      <c r="A258" s="38" t="s">
        <v>130</v>
      </c>
      <c r="B258" s="48" t="s">
        <v>131</v>
      </c>
      <c r="C258" s="49" t="s">
        <v>125</v>
      </c>
      <c r="D258" s="38" t="s">
        <v>129</v>
      </c>
      <c r="E258" s="13" t="s">
        <v>272</v>
      </c>
      <c r="F258" s="13"/>
      <c r="G258" s="32">
        <v>9233.9590000000007</v>
      </c>
      <c r="H258" s="32">
        <v>8946.2039999999997</v>
      </c>
      <c r="I258" s="32">
        <v>9937.5110000000004</v>
      </c>
      <c r="J258" s="32">
        <v>9044.1640000000007</v>
      </c>
      <c r="K258" s="32">
        <f t="shared" si="38"/>
        <v>37161.838000000003</v>
      </c>
      <c r="L258" s="60">
        <f>'2023'!M258</f>
        <v>122.35680000000002</v>
      </c>
      <c r="M258" s="60">
        <f>('2023'!L258+'2023'!M258)/2*1.04*2-L258</f>
        <v>122.809472</v>
      </c>
      <c r="N258" s="60">
        <f>'2023'!O258</f>
        <v>101.3</v>
      </c>
      <c r="O258" s="60">
        <f t="shared" si="39"/>
        <v>105.352</v>
      </c>
      <c r="P258" s="33">
        <f t="shared" si="32"/>
        <v>194437.62787120024</v>
      </c>
      <c r="Q258" s="33">
        <f t="shared" si="33"/>
        <v>188378.4283872002</v>
      </c>
      <c r="R258" s="33">
        <f t="shared" si="34"/>
        <v>173483.82003219196</v>
      </c>
      <c r="S258" s="33">
        <f t="shared" si="35"/>
        <v>157888.23979340796</v>
      </c>
      <c r="T258" s="33">
        <f t="shared" si="36"/>
        <v>714188.11608400033</v>
      </c>
      <c r="U258" s="52"/>
      <c r="V258" s="52"/>
      <c r="W258" s="52"/>
      <c r="X258" s="95">
        <f>L258/'2023'!M258*100</f>
        <v>100</v>
      </c>
      <c r="Y258" s="95">
        <f>N258/'2023'!O258*100</f>
        <v>100</v>
      </c>
      <c r="Z258" s="95">
        <f t="shared" si="40"/>
        <v>100.3699606397029</v>
      </c>
      <c r="AA258" s="95">
        <f t="shared" si="41"/>
        <v>104</v>
      </c>
    </row>
    <row r="259" spans="1:27" s="3" customFormat="1" ht="47.25" customHeight="1">
      <c r="A259" s="38" t="s">
        <v>137</v>
      </c>
      <c r="B259" s="48" t="s">
        <v>138</v>
      </c>
      <c r="C259" s="49" t="s">
        <v>125</v>
      </c>
      <c r="D259" s="38" t="s">
        <v>139</v>
      </c>
      <c r="E259" s="13" t="s">
        <v>272</v>
      </c>
      <c r="F259" s="13"/>
      <c r="G259" s="32">
        <v>2328.4339999999997</v>
      </c>
      <c r="H259" s="32">
        <v>2063.6349999999998</v>
      </c>
      <c r="I259" s="32">
        <v>2013.2819999999999</v>
      </c>
      <c r="J259" s="32">
        <v>2127.4139999999998</v>
      </c>
      <c r="K259" s="32">
        <f t="shared" si="38"/>
        <v>8532.7649999999994</v>
      </c>
      <c r="L259" s="60">
        <f>'2023'!M259</f>
        <v>318.67920000000004</v>
      </c>
      <c r="M259" s="60">
        <f>('2023'!L259+'2023'!M259)/2*1.04*2-L259</f>
        <v>325.93276800000001</v>
      </c>
      <c r="N259" s="60">
        <f>'2023'!O259</f>
        <v>104.1144</v>
      </c>
      <c r="O259" s="60">
        <f t="shared" si="39"/>
        <v>108.27897600000001</v>
      </c>
      <c r="P259" s="33">
        <f t="shared" si="32"/>
        <v>499599.97552320006</v>
      </c>
      <c r="Q259" s="33">
        <f t="shared" si="33"/>
        <v>442783.43104800006</v>
      </c>
      <c r="R259" s="33">
        <f t="shared" si="34"/>
        <v>438198.46166534402</v>
      </c>
      <c r="S259" s="33">
        <f t="shared" si="35"/>
        <v>463039.72425388795</v>
      </c>
      <c r="T259" s="33">
        <f t="shared" si="36"/>
        <v>1843621.5924904321</v>
      </c>
      <c r="U259" s="52"/>
      <c r="V259" s="52"/>
      <c r="W259" s="52"/>
      <c r="X259" s="95">
        <f>L259/'2023'!M259*100</f>
        <v>100</v>
      </c>
      <c r="Y259" s="95">
        <f>N259/'2023'!O259*100</f>
        <v>100</v>
      </c>
      <c r="Z259" s="95">
        <f t="shared" si="40"/>
        <v>102.27613474616479</v>
      </c>
      <c r="AA259" s="95">
        <f t="shared" si="41"/>
        <v>104</v>
      </c>
    </row>
    <row r="260" spans="1:27" s="3" customFormat="1" ht="47.25" customHeight="1">
      <c r="A260" s="38" t="s">
        <v>263</v>
      </c>
      <c r="B260" s="48" t="s">
        <v>264</v>
      </c>
      <c r="C260" s="49" t="s">
        <v>125</v>
      </c>
      <c r="D260" s="38" t="s">
        <v>262</v>
      </c>
      <c r="E260" s="13" t="s">
        <v>272</v>
      </c>
      <c r="F260" s="13"/>
      <c r="G260" s="32">
        <v>5287</v>
      </c>
      <c r="H260" s="32">
        <v>4951</v>
      </c>
      <c r="I260" s="32">
        <v>5342</v>
      </c>
      <c r="J260" s="32">
        <v>5010</v>
      </c>
      <c r="K260" s="32">
        <f t="shared" si="38"/>
        <v>20590</v>
      </c>
      <c r="L260" s="60">
        <f>'2023'!M260</f>
        <v>128.36040000000003</v>
      </c>
      <c r="M260" s="60">
        <f>('2023'!L260+'2023'!M260)/2*1.04*2-L260+0.01</f>
        <v>138.00441599999999</v>
      </c>
      <c r="N260" s="60">
        <f>'2023'!O260</f>
        <v>90.854399999999998</v>
      </c>
      <c r="O260" s="60">
        <f t="shared" si="39"/>
        <v>94.488575999999995</v>
      </c>
      <c r="P260" s="33">
        <f t="shared" si="32"/>
        <v>198294.22200000015</v>
      </c>
      <c r="Q260" s="33">
        <f t="shared" si="33"/>
        <v>185692.20600000015</v>
      </c>
      <c r="R260" s="33">
        <f t="shared" si="34"/>
        <v>232461.61727999998</v>
      </c>
      <c r="S260" s="33">
        <f t="shared" si="35"/>
        <v>218014.3584</v>
      </c>
      <c r="T260" s="33">
        <f t="shared" si="36"/>
        <v>834462.40368000034</v>
      </c>
      <c r="U260" s="52"/>
      <c r="V260" s="52"/>
      <c r="W260" s="52"/>
      <c r="X260" s="95">
        <f>L260/'2023'!M260*100</f>
        <v>100</v>
      </c>
      <c r="Y260" s="95">
        <f>N260/'2023'!O260*100</f>
        <v>100</v>
      </c>
      <c r="Z260" s="95">
        <f t="shared" si="40"/>
        <v>107.51323305318461</v>
      </c>
      <c r="AA260" s="95">
        <f t="shared" si="41"/>
        <v>104</v>
      </c>
    </row>
    <row r="261" spans="1:27" s="3" customFormat="1" ht="55.15" customHeight="1">
      <c r="A261" s="38" t="s">
        <v>133</v>
      </c>
      <c r="B261" s="48" t="s">
        <v>134</v>
      </c>
      <c r="C261" s="49" t="s">
        <v>125</v>
      </c>
      <c r="D261" s="38" t="s">
        <v>132</v>
      </c>
      <c r="E261" s="13" t="s">
        <v>272</v>
      </c>
      <c r="F261" s="13"/>
      <c r="G261" s="36">
        <v>8280</v>
      </c>
      <c r="H261" s="36">
        <v>8280</v>
      </c>
      <c r="I261" s="36">
        <v>8280</v>
      </c>
      <c r="J261" s="36">
        <v>8280</v>
      </c>
      <c r="K261" s="32">
        <f t="shared" si="38"/>
        <v>33120</v>
      </c>
      <c r="L261" s="60">
        <f>'2023'!M261</f>
        <v>64.597200000000001</v>
      </c>
      <c r="M261" s="60">
        <f>('2023'!L261+'2023'!M261)/2*1.04*2-L261</f>
        <v>69.445487999999997</v>
      </c>
      <c r="N261" s="60">
        <f>'2023'!O261</f>
        <v>64.511200000000002</v>
      </c>
      <c r="O261" s="60">
        <f t="shared" si="39"/>
        <v>67.091648000000006</v>
      </c>
      <c r="P261" s="33">
        <f t="shared" si="32"/>
        <v>712.07999999998776</v>
      </c>
      <c r="Q261" s="33">
        <f t="shared" si="33"/>
        <v>712.07999999998776</v>
      </c>
      <c r="R261" s="33">
        <f t="shared" si="34"/>
        <v>19489.795199999928</v>
      </c>
      <c r="S261" s="33">
        <f t="shared" si="35"/>
        <v>19489.795199999928</v>
      </c>
      <c r="T261" s="33">
        <f t="shared" si="36"/>
        <v>40403.75039999983</v>
      </c>
      <c r="U261" s="52"/>
      <c r="V261" s="52"/>
      <c r="W261" s="52"/>
      <c r="X261" s="95">
        <f>L261/'2023'!M261*100</f>
        <v>100</v>
      </c>
      <c r="Y261" s="95">
        <f>N261/'2023'!O261*100</f>
        <v>100</v>
      </c>
      <c r="Z261" s="95">
        <f t="shared" si="40"/>
        <v>107.50541509539113</v>
      </c>
      <c r="AA261" s="95">
        <f t="shared" si="41"/>
        <v>104</v>
      </c>
    </row>
    <row r="262" spans="1:27" s="3" customFormat="1" ht="10.5" customHeight="1">
      <c r="A262" s="38"/>
      <c r="B262" s="48"/>
      <c r="C262" s="49"/>
      <c r="D262" s="38"/>
      <c r="E262" s="13"/>
      <c r="F262" s="13"/>
      <c r="G262" s="32"/>
      <c r="H262" s="32"/>
      <c r="I262" s="32"/>
      <c r="J262" s="32"/>
      <c r="K262" s="32"/>
      <c r="L262" s="60"/>
      <c r="M262" s="60"/>
      <c r="N262" s="60"/>
      <c r="O262" s="60"/>
      <c r="P262" s="33"/>
      <c r="Q262" s="33"/>
      <c r="R262" s="33"/>
      <c r="S262" s="33"/>
      <c r="T262" s="33"/>
      <c r="U262" s="52"/>
      <c r="V262" s="52"/>
      <c r="W262" s="52"/>
      <c r="X262" s="95" t="e">
        <f>L262/'2023'!M262*100</f>
        <v>#DIV/0!</v>
      </c>
      <c r="Y262" s="95" t="e">
        <f>N262/'2023'!O262*100</f>
        <v>#DIV/0!</v>
      </c>
      <c r="Z262" s="95" t="e">
        <f t="shared" si="40"/>
        <v>#DIV/0!</v>
      </c>
      <c r="AA262" s="95" t="e">
        <f t="shared" si="41"/>
        <v>#DIV/0!</v>
      </c>
    </row>
    <row r="263" spans="1:27" s="3" customFormat="1" ht="47.25" customHeight="1">
      <c r="A263" s="38" t="s">
        <v>142</v>
      </c>
      <c r="B263" s="48" t="s">
        <v>143</v>
      </c>
      <c r="C263" s="49" t="s">
        <v>140</v>
      </c>
      <c r="D263" s="38" t="s">
        <v>141</v>
      </c>
      <c r="E263" s="13" t="s">
        <v>272</v>
      </c>
      <c r="F263" s="13" t="s">
        <v>293</v>
      </c>
      <c r="G263" s="32">
        <v>6945.2</v>
      </c>
      <c r="H263" s="32">
        <v>11138.791999999999</v>
      </c>
      <c r="I263" s="32">
        <v>6767.5</v>
      </c>
      <c r="J263" s="32">
        <v>6767.5</v>
      </c>
      <c r="K263" s="32">
        <f t="shared" si="38"/>
        <v>31618.991999999998</v>
      </c>
      <c r="L263" s="60">
        <f>'2023'!M263</f>
        <v>90.804618800000014</v>
      </c>
      <c r="M263" s="60">
        <f>('2023'!L263+'2023'!M263)/2*1.04*2-L263</f>
        <v>93.192273552000017</v>
      </c>
      <c r="N263" s="60">
        <f>'2023'!O263</f>
        <v>37.315200000000004</v>
      </c>
      <c r="O263" s="60">
        <f t="shared" si="39"/>
        <v>38.807808000000009</v>
      </c>
      <c r="P263" s="33">
        <f t="shared" si="32"/>
        <v>371494.71144976007</v>
      </c>
      <c r="Q263" s="33">
        <f t="shared" si="33"/>
        <v>595807.51021408965</v>
      </c>
      <c r="R263" s="33">
        <f t="shared" si="34"/>
        <v>368046.87062316004</v>
      </c>
      <c r="S263" s="33">
        <f t="shared" si="35"/>
        <v>368046.87062316004</v>
      </c>
      <c r="T263" s="33">
        <f t="shared" si="36"/>
        <v>1703395.9629101697</v>
      </c>
      <c r="U263" s="52"/>
      <c r="V263" s="52"/>
      <c r="W263" s="52"/>
      <c r="X263" s="95">
        <f>L263/'2023'!M263*100</f>
        <v>100</v>
      </c>
      <c r="Y263" s="95">
        <f>N263/'2023'!O263*100</f>
        <v>100</v>
      </c>
      <c r="Z263" s="95">
        <f t="shared" si="40"/>
        <v>102.62944196402486</v>
      </c>
      <c r="AA263" s="95">
        <f t="shared" si="41"/>
        <v>104</v>
      </c>
    </row>
    <row r="264" spans="1:27" s="3" customFormat="1" ht="47.25" customHeight="1">
      <c r="A264" s="38" t="s">
        <v>55</v>
      </c>
      <c r="B264" s="48" t="s">
        <v>56</v>
      </c>
      <c r="C264" s="49" t="s">
        <v>140</v>
      </c>
      <c r="D264" s="38" t="s">
        <v>141</v>
      </c>
      <c r="E264" s="13" t="s">
        <v>272</v>
      </c>
      <c r="F264" s="13"/>
      <c r="G264" s="32">
        <v>7728.9160000000002</v>
      </c>
      <c r="H264" s="32">
        <v>7247.3990000000003</v>
      </c>
      <c r="I264" s="32">
        <v>7518.1350000000002</v>
      </c>
      <c r="J264" s="32">
        <v>7638.7370000000001</v>
      </c>
      <c r="K264" s="32">
        <f t="shared" si="38"/>
        <v>30133.187000000002</v>
      </c>
      <c r="L264" s="60">
        <f>'2023'!M264</f>
        <v>72.769451510560813</v>
      </c>
      <c r="M264" s="60">
        <f>('2023'!L264+'2023'!M264)/2*1.04*2-L264</f>
        <v>77.660783347803218</v>
      </c>
      <c r="N264" s="60">
        <f>'2023'!O264</f>
        <v>31.366400000000002</v>
      </c>
      <c r="O264" s="60">
        <f t="shared" si="39"/>
        <v>32.621056000000003</v>
      </c>
      <c r="P264" s="33">
        <f t="shared" si="32"/>
        <v>320000.70726879768</v>
      </c>
      <c r="Q264" s="33">
        <f t="shared" si="33"/>
        <v>300064.43411458697</v>
      </c>
      <c r="R264" s="33">
        <f t="shared" si="34"/>
        <v>338614.75056397653</v>
      </c>
      <c r="S264" s="33">
        <f t="shared" si="35"/>
        <v>344046.63176157628</v>
      </c>
      <c r="T264" s="33">
        <f t="shared" si="36"/>
        <v>1302726.5237089375</v>
      </c>
      <c r="U264" s="52"/>
      <c r="V264" s="52"/>
      <c r="W264" s="52"/>
      <c r="X264" s="95">
        <f>L264/'2023'!M264*100</f>
        <v>100</v>
      </c>
      <c r="Y264" s="95">
        <f>N264/'2023'!O264*100</f>
        <v>100</v>
      </c>
      <c r="Z264" s="95">
        <f t="shared" si="40"/>
        <v>106.72168298057399</v>
      </c>
      <c r="AA264" s="95">
        <f t="shared" si="41"/>
        <v>104</v>
      </c>
    </row>
    <row r="265" spans="1:27" s="3" customFormat="1" ht="47.25" customHeight="1">
      <c r="A265" s="38" t="str">
        <f>'2023'!A265</f>
        <v>2920011448</v>
      </c>
      <c r="B265" s="48" t="str">
        <f>'2023'!B265</f>
        <v>ООО "Уют-2"</v>
      </c>
      <c r="C265" s="48" t="str">
        <f>'2023'!C265</f>
        <v>Плесецкий муниципальный район Арх.обл.</v>
      </c>
      <c r="D265" s="38" t="str">
        <f>'2023'!D265</f>
        <v>сельское поселение "Североонежское"</v>
      </c>
      <c r="E265" s="13" t="s">
        <v>272</v>
      </c>
      <c r="F265" s="13"/>
      <c r="G265" s="36">
        <v>58200</v>
      </c>
      <c r="H265" s="36">
        <v>58200</v>
      </c>
      <c r="I265" s="36">
        <v>58200</v>
      </c>
      <c r="J265" s="36">
        <v>58200</v>
      </c>
      <c r="K265" s="32">
        <f t="shared" si="38"/>
        <v>232800</v>
      </c>
      <c r="L265" s="60">
        <v>32.43</v>
      </c>
      <c r="M265" s="60">
        <v>35.024400000000007</v>
      </c>
      <c r="N265" s="60">
        <f>'2023'!O265</f>
        <v>30.100928000000003</v>
      </c>
      <c r="O265" s="60">
        <v>31.304965120000006</v>
      </c>
      <c r="P265" s="33">
        <f t="shared" ref="P265:P307" si="43">G265*(L265-N265)</f>
        <v>135551.99039999981</v>
      </c>
      <c r="Q265" s="33">
        <f t="shared" ref="Q265:Q307" si="44">(L265-N265)*H265</f>
        <v>135551.99039999981</v>
      </c>
      <c r="R265" s="33">
        <f t="shared" ref="R265:R307" si="45">(M265-O265)*I265</f>
        <v>216471.11001600008</v>
      </c>
      <c r="S265" s="33">
        <f t="shared" ref="S265:S307" si="46">(M265-O265)*J265</f>
        <v>216471.11001600008</v>
      </c>
      <c r="T265" s="33">
        <f t="shared" ref="T265:T307" si="47">P265+Q265+R265+S265</f>
        <v>704046.20083199977</v>
      </c>
      <c r="U265" s="52"/>
      <c r="V265" s="52"/>
      <c r="W265" s="52"/>
      <c r="X265" s="95">
        <f>L265/'2023'!M265*100</f>
        <v>100</v>
      </c>
      <c r="Y265" s="95">
        <f>N265/'2023'!O265*100</f>
        <v>100</v>
      </c>
      <c r="Z265" s="95">
        <f t="shared" si="40"/>
        <v>108.00000000000003</v>
      </c>
      <c r="AA265" s="95">
        <f t="shared" si="41"/>
        <v>104</v>
      </c>
    </row>
    <row r="266" spans="1:27" s="3" customFormat="1" ht="47.25" customHeight="1">
      <c r="A266" s="38" t="s">
        <v>149</v>
      </c>
      <c r="B266" s="48" t="s">
        <v>150</v>
      </c>
      <c r="C266" s="49" t="s">
        <v>140</v>
      </c>
      <c r="D266" s="38" t="s">
        <v>148</v>
      </c>
      <c r="E266" s="13" t="s">
        <v>272</v>
      </c>
      <c r="F266" s="13"/>
      <c r="G266" s="32">
        <v>49776.03</v>
      </c>
      <c r="H266" s="32">
        <v>47458.828000000001</v>
      </c>
      <c r="I266" s="32">
        <v>48682.26</v>
      </c>
      <c r="J266" s="32">
        <v>45987.701000000001</v>
      </c>
      <c r="K266" s="32">
        <f t="shared" si="38"/>
        <v>191904.81900000002</v>
      </c>
      <c r="L266" s="60">
        <v>75.05</v>
      </c>
      <c r="M266" s="60">
        <v>81.054000000000016</v>
      </c>
      <c r="N266" s="60">
        <f>'2023'!O266</f>
        <v>37.315200000000004</v>
      </c>
      <c r="O266" s="60">
        <f t="shared" si="39"/>
        <v>38.807808000000009</v>
      </c>
      <c r="P266" s="33">
        <f t="shared" si="43"/>
        <v>1878288.5368439995</v>
      </c>
      <c r="Q266" s="33">
        <f t="shared" si="44"/>
        <v>1790849.3828143997</v>
      </c>
      <c r="R266" s="33">
        <f t="shared" si="45"/>
        <v>2056640.1029539204</v>
      </c>
      <c r="S266" s="33">
        <f t="shared" si="46"/>
        <v>1942805.2460845923</v>
      </c>
      <c r="T266" s="33">
        <f t="shared" si="47"/>
        <v>7668583.2686969116</v>
      </c>
      <c r="U266" s="52"/>
      <c r="V266" s="52"/>
      <c r="W266" s="52"/>
      <c r="X266" s="95">
        <f>L266/'2023'!M266*100</f>
        <v>100</v>
      </c>
      <c r="Y266" s="95">
        <f>N266/'2023'!O266*100</f>
        <v>100</v>
      </c>
      <c r="Z266" s="95">
        <f t="shared" si="40"/>
        <v>108.00000000000003</v>
      </c>
      <c r="AA266" s="95">
        <f t="shared" si="41"/>
        <v>104</v>
      </c>
    </row>
    <row r="267" spans="1:27" s="3" customFormat="1" ht="47.25" customHeight="1">
      <c r="A267" s="38" t="s">
        <v>156</v>
      </c>
      <c r="B267" s="48" t="s">
        <v>157</v>
      </c>
      <c r="C267" s="49" t="s">
        <v>140</v>
      </c>
      <c r="D267" s="38" t="s">
        <v>155</v>
      </c>
      <c r="E267" s="13" t="s">
        <v>272</v>
      </c>
      <c r="F267" s="13"/>
      <c r="G267" s="32">
        <v>65579.67</v>
      </c>
      <c r="H267" s="32">
        <v>58953.626000000004</v>
      </c>
      <c r="I267" s="32">
        <v>50021.699000000001</v>
      </c>
      <c r="J267" s="32">
        <v>60081.874000000003</v>
      </c>
      <c r="K267" s="32">
        <f t="shared" si="38"/>
        <v>234636.86900000001</v>
      </c>
      <c r="L267" s="60">
        <f>'2023'!M267</f>
        <v>70.992854359999995</v>
      </c>
      <c r="M267" s="60">
        <f>('2023'!L267+'2023'!M267)/2*1.04*2-L267</f>
        <v>74.965127534399983</v>
      </c>
      <c r="N267" s="60">
        <f>'2023'!O267</f>
        <v>26.499200000000002</v>
      </c>
      <c r="O267" s="60">
        <f t="shared" si="39"/>
        <v>27.559168000000003</v>
      </c>
      <c r="P267" s="33">
        <f t="shared" si="43"/>
        <v>2917879.1700228606</v>
      </c>
      <c r="Q267" s="33">
        <f t="shared" si="44"/>
        <v>2623062.2585127093</v>
      </c>
      <c r="R267" s="33">
        <f t="shared" si="45"/>
        <v>2371326.6386359362</v>
      </c>
      <c r="S267" s="33">
        <f t="shared" si="46"/>
        <v>2848238.8875949187</v>
      </c>
      <c r="T267" s="33">
        <f t="shared" si="47"/>
        <v>10760506.954766424</v>
      </c>
      <c r="U267" s="52"/>
      <c r="V267" s="52"/>
      <c r="W267" s="52"/>
      <c r="X267" s="95">
        <f>L267/'2023'!M267*100</f>
        <v>100</v>
      </c>
      <c r="Y267" s="95">
        <f>N267/'2023'!O267*100</f>
        <v>100</v>
      </c>
      <c r="Z267" s="95">
        <f t="shared" si="40"/>
        <v>105.5953140780294</v>
      </c>
      <c r="AA267" s="95">
        <f t="shared" si="41"/>
        <v>104</v>
      </c>
    </row>
    <row r="268" spans="1:27" s="3" customFormat="1" ht="10.5" customHeight="1">
      <c r="A268" s="38"/>
      <c r="B268" s="48"/>
      <c r="C268" s="49"/>
      <c r="D268" s="38"/>
      <c r="E268" s="13"/>
      <c r="F268" s="13"/>
      <c r="G268" s="32"/>
      <c r="H268" s="32"/>
      <c r="I268" s="32"/>
      <c r="J268" s="32"/>
      <c r="K268" s="32"/>
      <c r="L268" s="60"/>
      <c r="M268" s="60"/>
      <c r="N268" s="60"/>
      <c r="O268" s="60"/>
      <c r="P268" s="33"/>
      <c r="Q268" s="33"/>
      <c r="R268" s="33"/>
      <c r="S268" s="33"/>
      <c r="T268" s="33"/>
      <c r="U268" s="52"/>
      <c r="V268" s="52"/>
      <c r="W268" s="52"/>
      <c r="X268" s="95" t="e">
        <f>L268/'2023'!M268*100</f>
        <v>#DIV/0!</v>
      </c>
      <c r="Y268" s="95" t="e">
        <f>N268/'2023'!O268*100</f>
        <v>#DIV/0!</v>
      </c>
      <c r="Z268" s="95" t="e">
        <f t="shared" si="40"/>
        <v>#DIV/0!</v>
      </c>
      <c r="AA268" s="95" t="e">
        <f t="shared" si="41"/>
        <v>#DIV/0!</v>
      </c>
    </row>
    <row r="269" spans="1:27" s="3" customFormat="1" ht="94.5" customHeight="1">
      <c r="A269" s="38" t="s">
        <v>159</v>
      </c>
      <c r="B269" s="48" t="s">
        <v>160</v>
      </c>
      <c r="C269" s="49" t="s">
        <v>158</v>
      </c>
      <c r="D269" s="38" t="s">
        <v>350</v>
      </c>
      <c r="E269" s="13" t="s">
        <v>272</v>
      </c>
      <c r="F269" s="13" t="s">
        <v>298</v>
      </c>
      <c r="G269" s="32">
        <v>3907</v>
      </c>
      <c r="H269" s="32">
        <v>3807</v>
      </c>
      <c r="I269" s="32">
        <v>3677</v>
      </c>
      <c r="J269" s="32">
        <v>3817</v>
      </c>
      <c r="K269" s="32">
        <f t="shared" si="38"/>
        <v>15208</v>
      </c>
      <c r="L269" s="60">
        <v>295.14</v>
      </c>
      <c r="M269" s="60">
        <v>318.75120000000004</v>
      </c>
      <c r="N269" s="60">
        <f>'2023'!O269</f>
        <v>25.666368000000002</v>
      </c>
      <c r="O269" s="60">
        <f t="shared" si="39"/>
        <v>26.693022720000002</v>
      </c>
      <c r="P269" s="33">
        <f t="shared" si="43"/>
        <v>1052833.4802240001</v>
      </c>
      <c r="Q269" s="33">
        <f t="shared" si="44"/>
        <v>1025886.117024</v>
      </c>
      <c r="R269" s="33">
        <f t="shared" si="45"/>
        <v>1073897.9178585601</v>
      </c>
      <c r="S269" s="33">
        <f t="shared" si="46"/>
        <v>1114786.0626777601</v>
      </c>
      <c r="T269" s="33">
        <f t="shared" si="47"/>
        <v>4267403.5777843203</v>
      </c>
      <c r="U269" s="52"/>
      <c r="V269" s="52"/>
      <c r="W269" s="52"/>
      <c r="X269" s="95">
        <f>L269/'2023'!M269*100</f>
        <v>100</v>
      </c>
      <c r="Y269" s="95">
        <f>N269/'2023'!O269*100</f>
        <v>100</v>
      </c>
      <c r="Z269" s="95">
        <f t="shared" si="40"/>
        <v>108.00000000000003</v>
      </c>
      <c r="AA269" s="95">
        <f t="shared" si="41"/>
        <v>104</v>
      </c>
    </row>
    <row r="270" spans="1:27" s="3" customFormat="1" ht="48" customHeight="1">
      <c r="A270" s="38" t="s">
        <v>159</v>
      </c>
      <c r="B270" s="48" t="s">
        <v>160</v>
      </c>
      <c r="C270" s="49" t="s">
        <v>158</v>
      </c>
      <c r="D270" s="38" t="s">
        <v>351</v>
      </c>
      <c r="E270" s="13" t="s">
        <v>272</v>
      </c>
      <c r="F270" s="13" t="s">
        <v>298</v>
      </c>
      <c r="G270" s="32">
        <v>3075</v>
      </c>
      <c r="H270" s="32">
        <v>2980</v>
      </c>
      <c r="I270" s="32">
        <v>2895</v>
      </c>
      <c r="J270" s="32">
        <v>3060</v>
      </c>
      <c r="K270" s="32">
        <f t="shared" si="38"/>
        <v>12010</v>
      </c>
      <c r="L270" s="60">
        <v>112.33</v>
      </c>
      <c r="M270" s="60">
        <v>121.3164</v>
      </c>
      <c r="N270" s="60">
        <f>'2023'!O270</f>
        <v>31.279872000000005</v>
      </c>
      <c r="O270" s="60">
        <f t="shared" si="39"/>
        <v>32.531066880000004</v>
      </c>
      <c r="P270" s="33">
        <f t="shared" si="43"/>
        <v>249229.14360000001</v>
      </c>
      <c r="Q270" s="33">
        <f t="shared" si="44"/>
        <v>241529.38144</v>
      </c>
      <c r="R270" s="33">
        <f t="shared" si="45"/>
        <v>257033.53938239996</v>
      </c>
      <c r="S270" s="33">
        <f t="shared" si="46"/>
        <v>271683.11934719997</v>
      </c>
      <c r="T270" s="33">
        <f t="shared" si="47"/>
        <v>1019475.1837696</v>
      </c>
      <c r="U270" s="52"/>
      <c r="V270" s="52"/>
      <c r="W270" s="52"/>
      <c r="X270" s="95">
        <f>L270/'2023'!M270*100</f>
        <v>100</v>
      </c>
      <c r="Y270" s="95">
        <f>N270/'2023'!O270*100</f>
        <v>100</v>
      </c>
      <c r="Z270" s="95">
        <f t="shared" si="40"/>
        <v>108</v>
      </c>
      <c r="AA270" s="95">
        <f t="shared" si="41"/>
        <v>104</v>
      </c>
    </row>
    <row r="271" spans="1:27" s="3" customFormat="1" ht="48" customHeight="1">
      <c r="A271" s="38" t="s">
        <v>159</v>
      </c>
      <c r="B271" s="48" t="s">
        <v>160</v>
      </c>
      <c r="C271" s="49" t="s">
        <v>158</v>
      </c>
      <c r="D271" s="38" t="s">
        <v>352</v>
      </c>
      <c r="E271" s="13" t="s">
        <v>272</v>
      </c>
      <c r="F271" s="13" t="s">
        <v>298</v>
      </c>
      <c r="G271" s="32">
        <v>4468</v>
      </c>
      <c r="H271" s="32">
        <v>4405</v>
      </c>
      <c r="I271" s="32">
        <v>4130</v>
      </c>
      <c r="J271" s="32">
        <v>4419</v>
      </c>
      <c r="K271" s="32">
        <f t="shared" si="38"/>
        <v>17422</v>
      </c>
      <c r="L271" s="60">
        <v>153.15</v>
      </c>
      <c r="M271" s="60">
        <v>165.40200000000002</v>
      </c>
      <c r="N271" s="60">
        <f>'2023'!O271</f>
        <v>36.915008000000007</v>
      </c>
      <c r="O271" s="60">
        <f t="shared" si="39"/>
        <v>38.39160832000001</v>
      </c>
      <c r="P271" s="33">
        <f t="shared" si="43"/>
        <v>519337.94425600005</v>
      </c>
      <c r="Q271" s="33">
        <f t="shared" si="44"/>
        <v>512015.13976000005</v>
      </c>
      <c r="R271" s="33">
        <f t="shared" si="45"/>
        <v>524552.91763839999</v>
      </c>
      <c r="S271" s="33">
        <f t="shared" si="46"/>
        <v>561258.92083392001</v>
      </c>
      <c r="T271" s="33">
        <f t="shared" si="47"/>
        <v>2117164.9224883202</v>
      </c>
      <c r="U271" s="52"/>
      <c r="V271" s="52"/>
      <c r="W271" s="52"/>
      <c r="X271" s="95">
        <f>L271/'2023'!M271*100</f>
        <v>100</v>
      </c>
      <c r="Y271" s="95">
        <f>N271/'2023'!O271*100</f>
        <v>100</v>
      </c>
      <c r="Z271" s="95">
        <f t="shared" si="40"/>
        <v>108</v>
      </c>
      <c r="AA271" s="95">
        <f t="shared" si="41"/>
        <v>104</v>
      </c>
    </row>
    <row r="272" spans="1:27" s="3" customFormat="1" ht="48" customHeight="1">
      <c r="A272" s="38" t="s">
        <v>161</v>
      </c>
      <c r="B272" s="48" t="s">
        <v>162</v>
      </c>
      <c r="C272" s="49" t="s">
        <v>158</v>
      </c>
      <c r="D272" s="38" t="s">
        <v>353</v>
      </c>
      <c r="E272" s="13" t="s">
        <v>272</v>
      </c>
      <c r="F272" s="13" t="s">
        <v>302</v>
      </c>
      <c r="G272" s="32">
        <v>4970.38</v>
      </c>
      <c r="H272" s="32">
        <v>5028.1100000000006</v>
      </c>
      <c r="I272" s="32">
        <v>3768.04</v>
      </c>
      <c r="J272" s="32">
        <v>4810.5</v>
      </c>
      <c r="K272" s="32">
        <f t="shared" si="38"/>
        <v>18577.030000000002</v>
      </c>
      <c r="L272" s="60">
        <v>143.86000000000001</v>
      </c>
      <c r="M272" s="60">
        <v>149.8048</v>
      </c>
      <c r="N272" s="60">
        <f>'2023'!O272</f>
        <v>29.798080000000002</v>
      </c>
      <c r="O272" s="60">
        <f t="shared" si="39"/>
        <v>30.990003200000004</v>
      </c>
      <c r="P272" s="33">
        <f t="shared" si="43"/>
        <v>566931.08592960006</v>
      </c>
      <c r="Q272" s="33">
        <f t="shared" si="44"/>
        <v>573515.88057120016</v>
      </c>
      <c r="R272" s="33">
        <f t="shared" si="45"/>
        <v>447698.90693427197</v>
      </c>
      <c r="S272" s="33">
        <f t="shared" si="46"/>
        <v>571558.58000640001</v>
      </c>
      <c r="T272" s="33">
        <f t="shared" si="47"/>
        <v>2159704.4534414723</v>
      </c>
      <c r="U272" s="52"/>
      <c r="V272" s="52"/>
      <c r="W272" s="52"/>
      <c r="X272" s="95">
        <f>L272/'2023'!M272*100</f>
        <v>100</v>
      </c>
      <c r="Y272" s="95">
        <f>N272/'2023'!O272*100</f>
        <v>100</v>
      </c>
      <c r="Z272" s="95">
        <f t="shared" si="40"/>
        <v>104.13235089670512</v>
      </c>
      <c r="AA272" s="95">
        <f t="shared" si="41"/>
        <v>104</v>
      </c>
    </row>
    <row r="273" spans="1:27" s="3" customFormat="1" ht="39">
      <c r="A273" s="38" t="s">
        <v>265</v>
      </c>
      <c r="B273" s="48" t="s">
        <v>266</v>
      </c>
      <c r="C273" s="49" t="s">
        <v>158</v>
      </c>
      <c r="D273" s="38" t="s">
        <v>354</v>
      </c>
      <c r="E273" s="13" t="s">
        <v>272</v>
      </c>
      <c r="F273" s="13"/>
      <c r="G273" s="32">
        <v>20575.32</v>
      </c>
      <c r="H273" s="32">
        <v>20420.800000000003</v>
      </c>
      <c r="I273" s="32">
        <v>19987.32</v>
      </c>
      <c r="J273" s="32">
        <v>20006.32</v>
      </c>
      <c r="K273" s="32">
        <f t="shared" si="38"/>
        <v>80989.760000000009</v>
      </c>
      <c r="L273" s="60">
        <f>'2023'!M273</f>
        <v>65.210400000000021</v>
      </c>
      <c r="M273" s="60">
        <f>('2023'!L273+'2023'!M273)/2*1.04*2-L273</f>
        <v>65.403616</v>
      </c>
      <c r="N273" s="60">
        <f>'2023'!O273</f>
        <v>37.810789119999995</v>
      </c>
      <c r="O273" s="60">
        <f t="shared" si="39"/>
        <v>39.323220684799999</v>
      </c>
      <c r="P273" s="33">
        <f t="shared" si="43"/>
        <v>563755.76173148211</v>
      </c>
      <c r="Q273" s="33">
        <f t="shared" si="44"/>
        <v>559521.97385830455</v>
      </c>
      <c r="R273" s="33">
        <f t="shared" si="45"/>
        <v>521277.20689140324</v>
      </c>
      <c r="S273" s="33">
        <f t="shared" si="46"/>
        <v>521772.73440239206</v>
      </c>
      <c r="T273" s="33">
        <f t="shared" si="47"/>
        <v>2166327.676883582</v>
      </c>
      <c r="U273" s="52"/>
      <c r="V273" s="52"/>
      <c r="W273" s="52"/>
      <c r="X273" s="95">
        <f>L273/'2023'!M273*100</f>
        <v>100</v>
      </c>
      <c r="Y273" s="95">
        <f>N273/'2023'!O273*100</f>
        <v>100</v>
      </c>
      <c r="Z273" s="95">
        <f t="shared" si="40"/>
        <v>100.29629629629626</v>
      </c>
      <c r="AA273" s="95">
        <f t="shared" si="41"/>
        <v>104</v>
      </c>
    </row>
    <row r="274" spans="1:27" s="3" customFormat="1" ht="43.5" customHeight="1">
      <c r="A274" s="38" t="s">
        <v>165</v>
      </c>
      <c r="B274" s="48" t="s">
        <v>166</v>
      </c>
      <c r="C274" s="49" t="s">
        <v>158</v>
      </c>
      <c r="D274" s="38" t="s">
        <v>355</v>
      </c>
      <c r="E274" s="13" t="s">
        <v>272</v>
      </c>
      <c r="F274" s="13" t="s">
        <v>301</v>
      </c>
      <c r="G274" s="32">
        <v>659.34999999999991</v>
      </c>
      <c r="H274" s="32">
        <v>452.24</v>
      </c>
      <c r="I274" s="32">
        <v>350.75</v>
      </c>
      <c r="J274" s="32">
        <v>350.75</v>
      </c>
      <c r="K274" s="32">
        <f t="shared" si="38"/>
        <v>1813.09</v>
      </c>
      <c r="L274" s="60">
        <f>'2023'!M274</f>
        <v>114.096</v>
      </c>
      <c r="M274" s="60">
        <f>('2023'!L274+'2023'!M274)/2*1.04*2-L274-0.01</f>
        <v>122.65624000000001</v>
      </c>
      <c r="N274" s="60">
        <f>'2023'!O274</f>
        <v>30.721599999999999</v>
      </c>
      <c r="O274" s="60">
        <f t="shared" si="39"/>
        <v>31.950464</v>
      </c>
      <c r="P274" s="33">
        <f t="shared" si="43"/>
        <v>54972.910639999995</v>
      </c>
      <c r="Q274" s="33">
        <f t="shared" si="44"/>
        <v>37705.238656000001</v>
      </c>
      <c r="R274" s="33">
        <f t="shared" si="45"/>
        <v>31815.050932000006</v>
      </c>
      <c r="S274" s="33">
        <f t="shared" si="46"/>
        <v>31815.050932000006</v>
      </c>
      <c r="T274" s="33">
        <f t="shared" si="47"/>
        <v>156308.25116000001</v>
      </c>
      <c r="U274" s="52"/>
      <c r="V274" s="52"/>
      <c r="W274" s="52"/>
      <c r="X274" s="95">
        <f>L274/'2023'!M274*100</f>
        <v>100</v>
      </c>
      <c r="Y274" s="95">
        <f>N274/'2023'!O274*100</f>
        <v>100</v>
      </c>
      <c r="Z274" s="95">
        <f t="shared" si="40"/>
        <v>107.50266442294209</v>
      </c>
      <c r="AA274" s="95">
        <f t="shared" si="41"/>
        <v>104</v>
      </c>
    </row>
    <row r="275" spans="1:27" s="3" customFormat="1" ht="66" customHeight="1">
      <c r="A275" s="38" t="s">
        <v>167</v>
      </c>
      <c r="B275" s="48" t="s">
        <v>168</v>
      </c>
      <c r="C275" s="49" t="s">
        <v>158</v>
      </c>
      <c r="D275" s="38" t="s">
        <v>355</v>
      </c>
      <c r="E275" s="13" t="s">
        <v>272</v>
      </c>
      <c r="F275" s="13"/>
      <c r="G275" s="32">
        <v>2857.25</v>
      </c>
      <c r="H275" s="32">
        <v>2616.5</v>
      </c>
      <c r="I275" s="32">
        <v>1799.3999999999999</v>
      </c>
      <c r="J275" s="32">
        <v>1883.5</v>
      </c>
      <c r="K275" s="32">
        <f t="shared" si="38"/>
        <v>9156.65</v>
      </c>
      <c r="L275" s="60">
        <f>'2023'!M275</f>
        <v>205.90200000000002</v>
      </c>
      <c r="M275" s="60">
        <f>('2023'!L275+'2023'!M275)/2*1.04*2-L275</f>
        <v>206.51208</v>
      </c>
      <c r="N275" s="60">
        <f>'2023'!O275</f>
        <v>28.909545600000001</v>
      </c>
      <c r="O275" s="60">
        <f t="shared" si="39"/>
        <v>30.065927424000002</v>
      </c>
      <c r="P275" s="33">
        <f t="shared" si="43"/>
        <v>505711.69033440005</v>
      </c>
      <c r="Q275" s="33">
        <f t="shared" si="44"/>
        <v>463100.75693760003</v>
      </c>
      <c r="R275" s="33">
        <f t="shared" si="45"/>
        <v>317497.20694525441</v>
      </c>
      <c r="S275" s="33">
        <f t="shared" si="46"/>
        <v>332336.32837689598</v>
      </c>
      <c r="T275" s="33">
        <f t="shared" si="47"/>
        <v>1618645.9825941506</v>
      </c>
      <c r="U275" s="52"/>
      <c r="V275" s="52"/>
      <c r="W275" s="52"/>
      <c r="X275" s="95">
        <f>L275/'2023'!M275*100</f>
        <v>100</v>
      </c>
      <c r="Y275" s="95">
        <f>N275/'2023'!O275*100</f>
        <v>100</v>
      </c>
      <c r="Z275" s="95">
        <f t="shared" si="40"/>
        <v>100.29629629629628</v>
      </c>
      <c r="AA275" s="95">
        <f t="shared" si="41"/>
        <v>104</v>
      </c>
    </row>
    <row r="276" spans="1:27" s="3" customFormat="1" ht="39">
      <c r="A276" s="38" t="s">
        <v>170</v>
      </c>
      <c r="B276" s="48" t="s">
        <v>171</v>
      </c>
      <c r="C276" s="49" t="s">
        <v>158</v>
      </c>
      <c r="D276" s="38" t="s">
        <v>169</v>
      </c>
      <c r="E276" s="13" t="s">
        <v>272</v>
      </c>
      <c r="F276" s="13"/>
      <c r="G276" s="32">
        <v>31239.52</v>
      </c>
      <c r="H276" s="32">
        <v>31083.599999999999</v>
      </c>
      <c r="I276" s="32">
        <v>32016.73</v>
      </c>
      <c r="J276" s="32">
        <v>30266.53</v>
      </c>
      <c r="K276" s="32">
        <f t="shared" ref="K276:K307" si="48">G276+H276+I276+J276</f>
        <v>124606.37999999999</v>
      </c>
      <c r="L276" s="60">
        <v>97.42</v>
      </c>
      <c r="M276" s="60">
        <v>105.16</v>
      </c>
      <c r="N276" s="60">
        <f>'2023'!O276</f>
        <v>33.09650933333333</v>
      </c>
      <c r="O276" s="60">
        <f t="shared" si="39"/>
        <v>34.420369706666662</v>
      </c>
      <c r="P276" s="33">
        <f t="shared" si="43"/>
        <v>2009434.9731511469</v>
      </c>
      <c r="Q276" s="33">
        <f t="shared" si="44"/>
        <v>1999405.6544864001</v>
      </c>
      <c r="R276" s="33">
        <f t="shared" si="45"/>
        <v>2264851.6434014742</v>
      </c>
      <c r="S276" s="33">
        <f t="shared" si="46"/>
        <v>2141043.1424620822</v>
      </c>
      <c r="T276" s="33">
        <f t="shared" si="47"/>
        <v>8414735.4135011025</v>
      </c>
      <c r="U276" s="52"/>
      <c r="V276" s="52"/>
      <c r="W276" s="52"/>
      <c r="X276" s="95">
        <f>L276/'2023'!M276*100</f>
        <v>100</v>
      </c>
      <c r="Y276" s="95">
        <f>N276/'2023'!O276*100</f>
        <v>100</v>
      </c>
      <c r="Z276" s="95">
        <f t="shared" si="40"/>
        <v>107.94498049681789</v>
      </c>
      <c r="AA276" s="95">
        <f t="shared" si="41"/>
        <v>104</v>
      </c>
    </row>
    <row r="277" spans="1:27" s="3" customFormat="1" ht="51" customHeight="1">
      <c r="A277" s="38" t="s">
        <v>172</v>
      </c>
      <c r="B277" s="48" t="s">
        <v>173</v>
      </c>
      <c r="C277" s="49" t="s">
        <v>158</v>
      </c>
      <c r="D277" s="38" t="s">
        <v>356</v>
      </c>
      <c r="E277" s="13" t="s">
        <v>272</v>
      </c>
      <c r="F277" s="13"/>
      <c r="G277" s="32">
        <v>3242.09</v>
      </c>
      <c r="H277" s="32">
        <v>3050.7299999999996</v>
      </c>
      <c r="I277" s="32">
        <v>3581.43</v>
      </c>
      <c r="J277" s="32">
        <v>3231.38</v>
      </c>
      <c r="K277" s="32">
        <f t="shared" si="48"/>
        <v>13105.630000000001</v>
      </c>
      <c r="L277" s="60">
        <f>'2023'!M277</f>
        <v>123.72480000000002</v>
      </c>
      <c r="M277" s="60">
        <f>('2023'!L277+'2023'!M277)/2*1.04*2-L277</f>
        <v>124.09139200000001</v>
      </c>
      <c r="N277" s="60">
        <f>'2023'!O277</f>
        <v>33.44372096</v>
      </c>
      <c r="O277" s="60">
        <f t="shared" si="39"/>
        <v>34.781469798400003</v>
      </c>
      <c r="P277" s="33">
        <f t="shared" si="43"/>
        <v>292699.38354479364</v>
      </c>
      <c r="Q277" s="33">
        <f t="shared" si="44"/>
        <v>275423.19625969918</v>
      </c>
      <c r="R277" s="33">
        <f t="shared" si="45"/>
        <v>319857.23467047635</v>
      </c>
      <c r="S277" s="33">
        <f t="shared" si="46"/>
        <v>288594.29640380625</v>
      </c>
      <c r="T277" s="33">
        <f t="shared" si="47"/>
        <v>1176574.1108787754</v>
      </c>
      <c r="U277" s="52"/>
      <c r="V277" s="52"/>
      <c r="W277" s="52"/>
      <c r="X277" s="95">
        <f>L277/'2023'!M277*100</f>
        <v>100</v>
      </c>
      <c r="Y277" s="95">
        <f>N277/'2023'!O277*100</f>
        <v>100</v>
      </c>
      <c r="Z277" s="95">
        <f t="shared" si="40"/>
        <v>100.29629629629628</v>
      </c>
      <c r="AA277" s="95">
        <f t="shared" si="41"/>
        <v>104</v>
      </c>
    </row>
    <row r="278" spans="1:27" s="3" customFormat="1" ht="51" customHeight="1">
      <c r="A278" s="38" t="s">
        <v>175</v>
      </c>
      <c r="B278" s="48" t="s">
        <v>176</v>
      </c>
      <c r="C278" s="49" t="s">
        <v>158</v>
      </c>
      <c r="D278" s="38" t="s">
        <v>357</v>
      </c>
      <c r="E278" s="13" t="s">
        <v>272</v>
      </c>
      <c r="F278" s="13"/>
      <c r="G278" s="32">
        <v>9556.23</v>
      </c>
      <c r="H278" s="32">
        <v>10390.76</v>
      </c>
      <c r="I278" s="32">
        <v>8791.7199999999993</v>
      </c>
      <c r="J278" s="32">
        <v>8822.9500000000007</v>
      </c>
      <c r="K278" s="32">
        <f t="shared" si="48"/>
        <v>37561.660000000003</v>
      </c>
      <c r="L278" s="60">
        <v>187.99</v>
      </c>
      <c r="M278" s="60">
        <v>187.99</v>
      </c>
      <c r="N278" s="60">
        <f>'2023'!O278</f>
        <v>22.902880000000003</v>
      </c>
      <c r="O278" s="60">
        <f t="shared" si="39"/>
        <v>23.818995200000003</v>
      </c>
      <c r="P278" s="33">
        <f t="shared" si="43"/>
        <v>1577610.4887575998</v>
      </c>
      <c r="Q278" s="33">
        <f t="shared" si="44"/>
        <v>1715380.6430112</v>
      </c>
      <c r="R278" s="33">
        <f t="shared" si="45"/>
        <v>1443345.5063202558</v>
      </c>
      <c r="S278" s="33">
        <f t="shared" si="46"/>
        <v>1448472.5668001601</v>
      </c>
      <c r="T278" s="33">
        <f t="shared" si="47"/>
        <v>6184809.2048892155</v>
      </c>
      <c r="U278" s="52"/>
      <c r="V278" s="52"/>
      <c r="W278" s="52"/>
      <c r="X278" s="95">
        <f>L278/'2023'!M278*100</f>
        <v>100</v>
      </c>
      <c r="Y278" s="95">
        <f>N278/'2023'!O278*100</f>
        <v>100</v>
      </c>
      <c r="Z278" s="95">
        <f t="shared" si="40"/>
        <v>100</v>
      </c>
      <c r="AA278" s="95">
        <f t="shared" si="41"/>
        <v>104</v>
      </c>
    </row>
    <row r="279" spans="1:27" s="3" customFormat="1" ht="58.5" customHeight="1">
      <c r="A279" s="38" t="s">
        <v>175</v>
      </c>
      <c r="B279" s="48" t="s">
        <v>176</v>
      </c>
      <c r="C279" s="49" t="s">
        <v>158</v>
      </c>
      <c r="D279" s="38" t="s">
        <v>358</v>
      </c>
      <c r="E279" s="13" t="s">
        <v>272</v>
      </c>
      <c r="F279" s="13"/>
      <c r="G279" s="32">
        <v>6456.2999999999993</v>
      </c>
      <c r="H279" s="32">
        <v>6214.4830000000002</v>
      </c>
      <c r="I279" s="32">
        <v>6128.0529999999999</v>
      </c>
      <c r="J279" s="32">
        <v>5821.9430000000002</v>
      </c>
      <c r="K279" s="32">
        <f t="shared" si="48"/>
        <v>24620.778999999999</v>
      </c>
      <c r="L279" s="60">
        <v>59.86</v>
      </c>
      <c r="M279" s="60">
        <v>64.648800000000008</v>
      </c>
      <c r="N279" s="60">
        <f>'2023'!O279</f>
        <v>39.716352000000001</v>
      </c>
      <c r="O279" s="60">
        <f t="shared" si="39"/>
        <v>41.305006080000005</v>
      </c>
      <c r="P279" s="33">
        <f t="shared" si="43"/>
        <v>130053.43458239998</v>
      </c>
      <c r="Q279" s="33">
        <f t="shared" si="44"/>
        <v>125182.35805398399</v>
      </c>
      <c r="R279" s="33">
        <f t="shared" si="45"/>
        <v>143052.00636283777</v>
      </c>
      <c r="S279" s="33">
        <f t="shared" si="46"/>
        <v>135906.23760598659</v>
      </c>
      <c r="T279" s="33">
        <f t="shared" si="47"/>
        <v>534194.03660520841</v>
      </c>
      <c r="U279" s="52"/>
      <c r="V279" s="52"/>
      <c r="W279" s="52"/>
      <c r="X279" s="95">
        <f>L279/'2023'!M279*100</f>
        <v>100</v>
      </c>
      <c r="Y279" s="95">
        <f>N279/'2023'!O279*100</f>
        <v>100</v>
      </c>
      <c r="Z279" s="95">
        <f t="shared" si="40"/>
        <v>108</v>
      </c>
      <c r="AA279" s="95">
        <f t="shared" si="41"/>
        <v>104</v>
      </c>
    </row>
    <row r="280" spans="1:27" s="3" customFormat="1" ht="58.5" customHeight="1">
      <c r="A280" s="38" t="s">
        <v>175</v>
      </c>
      <c r="B280" s="48" t="s">
        <v>176</v>
      </c>
      <c r="C280" s="49" t="s">
        <v>158</v>
      </c>
      <c r="D280" s="38" t="s">
        <v>359</v>
      </c>
      <c r="E280" s="13" t="s">
        <v>272</v>
      </c>
      <c r="F280" s="13"/>
      <c r="G280" s="32">
        <v>3918.0599999999995</v>
      </c>
      <c r="H280" s="32">
        <v>4004.08</v>
      </c>
      <c r="I280" s="32">
        <v>4136.45</v>
      </c>
      <c r="J280" s="32">
        <v>4037.53</v>
      </c>
      <c r="K280" s="32">
        <f t="shared" si="48"/>
        <v>16096.12</v>
      </c>
      <c r="L280" s="60">
        <v>93.45</v>
      </c>
      <c r="M280" s="60">
        <v>100.926</v>
      </c>
      <c r="N280" s="60">
        <f>'2023'!O280</f>
        <v>34.611200000000004</v>
      </c>
      <c r="O280" s="60">
        <f t="shared" si="39"/>
        <v>35.995648000000003</v>
      </c>
      <c r="P280" s="33">
        <f t="shared" si="43"/>
        <v>230533.94872799996</v>
      </c>
      <c r="Q280" s="33">
        <f t="shared" si="44"/>
        <v>235595.262304</v>
      </c>
      <c r="R280" s="33">
        <f t="shared" si="45"/>
        <v>268581.1545304</v>
      </c>
      <c r="S280" s="33">
        <f t="shared" si="46"/>
        <v>262158.24411055999</v>
      </c>
      <c r="T280" s="33">
        <f t="shared" si="47"/>
        <v>996868.60967295989</v>
      </c>
      <c r="U280" s="52"/>
      <c r="V280" s="52"/>
      <c r="W280" s="52"/>
      <c r="X280" s="95">
        <f>L280/'2023'!M280*100</f>
        <v>100</v>
      </c>
      <c r="Y280" s="95">
        <f>N280/'2023'!O280*100</f>
        <v>100</v>
      </c>
      <c r="Z280" s="95">
        <f t="shared" si="40"/>
        <v>108</v>
      </c>
      <c r="AA280" s="95">
        <f t="shared" si="41"/>
        <v>104</v>
      </c>
    </row>
    <row r="281" spans="1:27" s="3" customFormat="1" ht="58.5" customHeight="1">
      <c r="A281" s="38" t="s">
        <v>175</v>
      </c>
      <c r="B281" s="48" t="s">
        <v>176</v>
      </c>
      <c r="C281" s="49" t="s">
        <v>158</v>
      </c>
      <c r="D281" s="38" t="s">
        <v>360</v>
      </c>
      <c r="E281" s="13" t="s">
        <v>272</v>
      </c>
      <c r="F281" s="13"/>
      <c r="G281" s="32">
        <v>517.27</v>
      </c>
      <c r="H281" s="32">
        <v>548.75</v>
      </c>
      <c r="I281" s="32">
        <v>610.91999999999996</v>
      </c>
      <c r="J281" s="32">
        <v>532.41</v>
      </c>
      <c r="K281" s="32">
        <f t="shared" si="48"/>
        <v>2209.35</v>
      </c>
      <c r="L281" s="60">
        <v>330.81</v>
      </c>
      <c r="M281" s="60">
        <v>357.27479999999997</v>
      </c>
      <c r="N281" s="60">
        <f>'2023'!O281</f>
        <v>39.716352000000001</v>
      </c>
      <c r="O281" s="60">
        <f t="shared" si="39"/>
        <v>41.305006080000005</v>
      </c>
      <c r="P281" s="33">
        <f t="shared" si="43"/>
        <v>150574.01130096</v>
      </c>
      <c r="Q281" s="33">
        <f t="shared" si="44"/>
        <v>159737.63934000002</v>
      </c>
      <c r="R281" s="33">
        <f t="shared" si="45"/>
        <v>193032.26650160638</v>
      </c>
      <c r="S281" s="33">
        <f t="shared" si="46"/>
        <v>168225.47798094718</v>
      </c>
      <c r="T281" s="33">
        <f t="shared" si="47"/>
        <v>671569.39512351365</v>
      </c>
      <c r="U281" s="52"/>
      <c r="V281" s="52"/>
      <c r="W281" s="52"/>
      <c r="X281" s="95">
        <f>L281/'2023'!M281*100</f>
        <v>100</v>
      </c>
      <c r="Y281" s="95">
        <f>N281/'2023'!O281*100</f>
        <v>100</v>
      </c>
      <c r="Z281" s="95">
        <f t="shared" si="40"/>
        <v>107.99999999999999</v>
      </c>
      <c r="AA281" s="95">
        <f t="shared" si="41"/>
        <v>104</v>
      </c>
    </row>
    <row r="282" spans="1:27" s="3" customFormat="1" ht="74.25" customHeight="1">
      <c r="A282" s="38" t="s">
        <v>167</v>
      </c>
      <c r="B282" s="48" t="s">
        <v>168</v>
      </c>
      <c r="C282" s="49" t="s">
        <v>158</v>
      </c>
      <c r="D282" s="38" t="s">
        <v>361</v>
      </c>
      <c r="E282" s="13" t="s">
        <v>272</v>
      </c>
      <c r="F282" s="13"/>
      <c r="G282" s="32">
        <v>51328.31</v>
      </c>
      <c r="H282" s="32">
        <v>51153.140000000007</v>
      </c>
      <c r="I282" s="32">
        <v>49462.65</v>
      </c>
      <c r="J282" s="32">
        <v>48302.78</v>
      </c>
      <c r="K282" s="32">
        <f t="shared" si="48"/>
        <v>200246.88</v>
      </c>
      <c r="L282" s="60">
        <f>'2023'!M282</f>
        <v>34.625861207999996</v>
      </c>
      <c r="M282" s="60">
        <f>('2023'!L282+'2023'!M282)/2*1.04*2-L282</f>
        <v>36.10702585632</v>
      </c>
      <c r="N282" s="60">
        <f>'2023'!O282</f>
        <v>23.795200000000005</v>
      </c>
      <c r="O282" s="60">
        <f t="shared" si="39"/>
        <v>24.747008000000005</v>
      </c>
      <c r="P282" s="33">
        <f t="shared" si="43"/>
        <v>555919.53598919802</v>
      </c>
      <c r="Q282" s="33">
        <f t="shared" si="44"/>
        <v>554022.32906539273</v>
      </c>
      <c r="R282" s="33">
        <f t="shared" si="45"/>
        <v>561896.58722090628</v>
      </c>
      <c r="S282" s="33">
        <f t="shared" si="46"/>
        <v>548720.44330989628</v>
      </c>
      <c r="T282" s="33">
        <f t="shared" si="47"/>
        <v>2220558.8955853931</v>
      </c>
      <c r="U282" s="52"/>
      <c r="V282" s="52"/>
      <c r="W282" s="52"/>
      <c r="X282" s="95">
        <f>L282/'2023'!M282*100</f>
        <v>100</v>
      </c>
      <c r="Y282" s="95">
        <f>N282/'2023'!O282*100</f>
        <v>100</v>
      </c>
      <c r="Z282" s="95">
        <f t="shared" si="40"/>
        <v>104.27762544135015</v>
      </c>
      <c r="AA282" s="95">
        <f t="shared" si="41"/>
        <v>104</v>
      </c>
    </row>
    <row r="283" spans="1:27" s="3" customFormat="1" ht="48.75" customHeight="1">
      <c r="A283" s="38" t="s">
        <v>184</v>
      </c>
      <c r="B283" s="48" t="s">
        <v>185</v>
      </c>
      <c r="C283" s="49" t="s">
        <v>158</v>
      </c>
      <c r="D283" s="38" t="s">
        <v>174</v>
      </c>
      <c r="E283" s="13" t="s">
        <v>272</v>
      </c>
      <c r="F283" s="13"/>
      <c r="G283" s="32">
        <v>3048.0010000000002</v>
      </c>
      <c r="H283" s="32">
        <v>3228.3460000000005</v>
      </c>
      <c r="I283" s="32">
        <v>3405.0259999999998</v>
      </c>
      <c r="J283" s="32">
        <v>2723.7809999999999</v>
      </c>
      <c r="K283" s="32">
        <f t="shared" si="48"/>
        <v>12405.153999999999</v>
      </c>
      <c r="L283" s="60">
        <f>'2023'!M283</f>
        <v>154.79640000000003</v>
      </c>
      <c r="M283" s="60">
        <f>('2023'!L283+'2023'!M283)/2*1.04*2-L283</f>
        <v>155.25505600000005</v>
      </c>
      <c r="N283" s="60">
        <f>'2023'!O283</f>
        <v>25.309439999999999</v>
      </c>
      <c r="O283" s="60">
        <f t="shared" si="39"/>
        <v>26.321817599999999</v>
      </c>
      <c r="P283" s="33">
        <f t="shared" si="43"/>
        <v>394676.38356696017</v>
      </c>
      <c r="Q283" s="33">
        <f t="shared" si="44"/>
        <v>418028.70936816017</v>
      </c>
      <c r="R283" s="33">
        <f t="shared" si="45"/>
        <v>439021.02901619853</v>
      </c>
      <c r="S283" s="33">
        <f t="shared" si="46"/>
        <v>351185.90502239054</v>
      </c>
      <c r="T283" s="33">
        <f t="shared" si="47"/>
        <v>1602912.0269737095</v>
      </c>
      <c r="U283" s="52"/>
      <c r="V283" s="52"/>
      <c r="W283" s="52"/>
      <c r="X283" s="95">
        <f>L283/'2023'!M283*100</f>
        <v>100</v>
      </c>
      <c r="Y283" s="95">
        <f>N283/'2023'!O283*100</f>
        <v>100</v>
      </c>
      <c r="Z283" s="95">
        <f t="shared" si="40"/>
        <v>100.2962962962963</v>
      </c>
      <c r="AA283" s="95">
        <f t="shared" si="41"/>
        <v>104</v>
      </c>
    </row>
    <row r="284" spans="1:27" s="3" customFormat="1" ht="48.75" customHeight="1">
      <c r="A284" s="38" t="s">
        <v>186</v>
      </c>
      <c r="B284" s="48" t="s">
        <v>187</v>
      </c>
      <c r="C284" s="49" t="s">
        <v>158</v>
      </c>
      <c r="D284" s="38" t="s">
        <v>363</v>
      </c>
      <c r="E284" s="13" t="s">
        <v>272</v>
      </c>
      <c r="F284" s="13"/>
      <c r="G284" s="32">
        <v>22636.37</v>
      </c>
      <c r="H284" s="32">
        <v>23165.16</v>
      </c>
      <c r="I284" s="32">
        <v>20523.47</v>
      </c>
      <c r="J284" s="32">
        <v>19624.48</v>
      </c>
      <c r="K284" s="32">
        <f t="shared" si="48"/>
        <v>85949.48</v>
      </c>
      <c r="L284" s="60">
        <f>'2023'!M284</f>
        <v>153.04679999999999</v>
      </c>
      <c r="M284" s="60">
        <f>('2023'!L284+'2023'!M284)/2*1.04*2-L284</f>
        <v>153.50027200000002</v>
      </c>
      <c r="N284" s="60">
        <f>'2023'!O284</f>
        <v>34.412942720000004</v>
      </c>
      <c r="O284" s="60">
        <f t="shared" ref="O284:O333" si="49">N284*1.04</f>
        <v>35.789460428800005</v>
      </c>
      <c r="P284" s="33">
        <f t="shared" si="43"/>
        <v>2685439.8879172732</v>
      </c>
      <c r="Q284" s="33">
        <f t="shared" si="44"/>
        <v>2748172.2853083643</v>
      </c>
      <c r="R284" s="33">
        <f t="shared" si="45"/>
        <v>2415834.3099571769</v>
      </c>
      <c r="S284" s="33">
        <f t="shared" si="46"/>
        <v>2310013.4674627832</v>
      </c>
      <c r="T284" s="33">
        <f t="shared" si="47"/>
        <v>10159459.950645598</v>
      </c>
      <c r="U284" s="52"/>
      <c r="V284" s="52"/>
      <c r="W284" s="52"/>
      <c r="X284" s="95">
        <f>L284/'2023'!M284*100</f>
        <v>100</v>
      </c>
      <c r="Y284" s="95">
        <f>N284/'2023'!O284*100</f>
        <v>100</v>
      </c>
      <c r="Z284" s="95">
        <f t="shared" si="40"/>
        <v>100.29629629629633</v>
      </c>
      <c r="AA284" s="95">
        <f t="shared" si="41"/>
        <v>104</v>
      </c>
    </row>
    <row r="285" spans="1:27" s="3" customFormat="1" ht="60" customHeight="1">
      <c r="A285" s="38" t="s">
        <v>188</v>
      </c>
      <c r="B285" s="48" t="s">
        <v>189</v>
      </c>
      <c r="C285" s="49" t="s">
        <v>158</v>
      </c>
      <c r="D285" s="38" t="s">
        <v>364</v>
      </c>
      <c r="E285" s="13" t="s">
        <v>272</v>
      </c>
      <c r="F285" s="13" t="s">
        <v>383</v>
      </c>
      <c r="G285" s="32">
        <v>13407.18</v>
      </c>
      <c r="H285" s="32">
        <v>14299.876</v>
      </c>
      <c r="I285" s="32">
        <v>14299.876</v>
      </c>
      <c r="J285" s="32">
        <v>13407.18</v>
      </c>
      <c r="K285" s="32">
        <f t="shared" si="48"/>
        <v>55414.112000000001</v>
      </c>
      <c r="L285" s="60">
        <v>72.84</v>
      </c>
      <c r="M285" s="60">
        <v>78.667200000000008</v>
      </c>
      <c r="N285" s="60">
        <f>'2023'!O285</f>
        <v>31.9072</v>
      </c>
      <c r="O285" s="60">
        <f t="shared" si="49"/>
        <v>33.183488000000004</v>
      </c>
      <c r="P285" s="33">
        <f t="shared" si="43"/>
        <v>548793.41750400001</v>
      </c>
      <c r="Q285" s="33">
        <f t="shared" si="44"/>
        <v>585333.96433280001</v>
      </c>
      <c r="R285" s="33">
        <f t="shared" si="45"/>
        <v>650411.44161971204</v>
      </c>
      <c r="S285" s="33">
        <f t="shared" si="46"/>
        <v>609808.31385216012</v>
      </c>
      <c r="T285" s="33">
        <f t="shared" si="47"/>
        <v>2394347.1373086721</v>
      </c>
      <c r="U285" s="52"/>
      <c r="V285" s="52"/>
      <c r="W285" s="52"/>
      <c r="X285" s="95">
        <f>L285/'2023'!M285*100</f>
        <v>100</v>
      </c>
      <c r="Y285" s="95">
        <f>N285/'2023'!O285*100</f>
        <v>100</v>
      </c>
      <c r="Z285" s="95">
        <f t="shared" si="40"/>
        <v>108</v>
      </c>
      <c r="AA285" s="95">
        <f t="shared" si="41"/>
        <v>104</v>
      </c>
    </row>
    <row r="286" spans="1:27" s="3" customFormat="1" ht="48.75" customHeight="1">
      <c r="A286" s="38" t="s">
        <v>191</v>
      </c>
      <c r="B286" s="48" t="s">
        <v>192</v>
      </c>
      <c r="C286" s="49" t="s">
        <v>158</v>
      </c>
      <c r="D286" s="38" t="s">
        <v>190</v>
      </c>
      <c r="E286" s="13" t="s">
        <v>272</v>
      </c>
      <c r="F286" s="13"/>
      <c r="G286" s="32">
        <v>5309.9539999999997</v>
      </c>
      <c r="H286" s="32">
        <v>5176.5859999999993</v>
      </c>
      <c r="I286" s="32">
        <v>6988.0330000000004</v>
      </c>
      <c r="J286" s="32">
        <v>4654.4759999999997</v>
      </c>
      <c r="K286" s="32">
        <f t="shared" si="48"/>
        <v>22129.048999999999</v>
      </c>
      <c r="L286" s="60">
        <f>'2023'!M286</f>
        <v>57.397278400000005</v>
      </c>
      <c r="M286" s="60">
        <f>('2023'!L286+'2023'!M286)/2*1.04*2-L286</f>
        <v>59.071529536</v>
      </c>
      <c r="N286" s="60">
        <f>'2023'!O286</f>
        <v>46.833279999999995</v>
      </c>
      <c r="O286" s="60">
        <f t="shared" si="49"/>
        <v>48.706611199999998</v>
      </c>
      <c r="P286" s="33">
        <f t="shared" si="43"/>
        <v>56094.345560073649</v>
      </c>
      <c r="Q286" s="33">
        <f t="shared" si="44"/>
        <v>54685.446221462444</v>
      </c>
      <c r="R286" s="33">
        <f t="shared" si="45"/>
        <v>72430.391374273109</v>
      </c>
      <c r="S286" s="33">
        <f t="shared" si="46"/>
        <v>48243.263636871947</v>
      </c>
      <c r="T286" s="33">
        <f t="shared" si="47"/>
        <v>231453.44679268115</v>
      </c>
      <c r="U286" s="52"/>
      <c r="V286" s="52"/>
      <c r="W286" s="52"/>
      <c r="X286" s="95">
        <f>L286/'2023'!M286*100</f>
        <v>100</v>
      </c>
      <c r="Y286" s="95">
        <f>N286/'2023'!O286*100</f>
        <v>100</v>
      </c>
      <c r="Z286" s="95">
        <f t="shared" si="40"/>
        <v>102.91695213200211</v>
      </c>
      <c r="AA286" s="95">
        <f t="shared" si="41"/>
        <v>104</v>
      </c>
    </row>
    <row r="287" spans="1:27" s="3" customFormat="1" ht="105.75" customHeight="1">
      <c r="A287" s="38" t="s">
        <v>193</v>
      </c>
      <c r="B287" s="48" t="s">
        <v>194</v>
      </c>
      <c r="C287" s="49" t="s">
        <v>158</v>
      </c>
      <c r="D287" s="38" t="s">
        <v>365</v>
      </c>
      <c r="E287" s="13" t="s">
        <v>272</v>
      </c>
      <c r="F287" s="13" t="s">
        <v>295</v>
      </c>
      <c r="G287" s="32">
        <v>12612.15</v>
      </c>
      <c r="H287" s="32">
        <v>14271.84</v>
      </c>
      <c r="I287" s="32">
        <v>13362.762000000001</v>
      </c>
      <c r="J287" s="32">
        <v>13990.294</v>
      </c>
      <c r="K287" s="32">
        <f t="shared" si="48"/>
        <v>54237.046000000002</v>
      </c>
      <c r="L287" s="60">
        <f>'2023'!M287</f>
        <v>44.172000000000004</v>
      </c>
      <c r="M287" s="60">
        <f>('2023'!L287+'2023'!M287)/2*1.04*2-L287</f>
        <v>44.302879999999995</v>
      </c>
      <c r="N287" s="60">
        <f>'2023'!O287</f>
        <v>20.550400000000003</v>
      </c>
      <c r="O287" s="60">
        <f t="shared" si="49"/>
        <v>21.372416000000005</v>
      </c>
      <c r="P287" s="33">
        <f t="shared" si="43"/>
        <v>297919.16243999999</v>
      </c>
      <c r="Q287" s="33">
        <f t="shared" si="44"/>
        <v>337123.69574400003</v>
      </c>
      <c r="R287" s="33">
        <f t="shared" si="45"/>
        <v>306414.33298156789</v>
      </c>
      <c r="S287" s="33">
        <f t="shared" si="46"/>
        <v>320803.93291641586</v>
      </c>
      <c r="T287" s="33">
        <f t="shared" si="47"/>
        <v>1262261.1240819837</v>
      </c>
      <c r="U287" s="52"/>
      <c r="V287" s="52"/>
      <c r="W287" s="52"/>
      <c r="X287" s="95">
        <f>L287/'2023'!M287*100</f>
        <v>100</v>
      </c>
      <c r="Y287" s="95">
        <f>N287/'2023'!O287*100</f>
        <v>100</v>
      </c>
      <c r="Z287" s="95">
        <f t="shared" si="40"/>
        <v>100.29629629629628</v>
      </c>
      <c r="AA287" s="95">
        <f t="shared" si="41"/>
        <v>104</v>
      </c>
    </row>
    <row r="288" spans="1:27" s="3" customFormat="1" ht="10.5" customHeight="1">
      <c r="A288" s="38"/>
      <c r="B288" s="48"/>
      <c r="C288" s="49"/>
      <c r="D288" s="38"/>
      <c r="E288" s="13"/>
      <c r="F288" s="13"/>
      <c r="G288" s="32"/>
      <c r="H288" s="32"/>
      <c r="I288" s="32"/>
      <c r="J288" s="32"/>
      <c r="K288" s="32"/>
      <c r="L288" s="60"/>
      <c r="M288" s="60"/>
      <c r="N288" s="60"/>
      <c r="O288" s="60"/>
      <c r="P288" s="33"/>
      <c r="Q288" s="33"/>
      <c r="R288" s="33"/>
      <c r="S288" s="33"/>
      <c r="T288" s="33"/>
      <c r="U288" s="52"/>
      <c r="V288" s="52"/>
      <c r="W288" s="52"/>
      <c r="X288" s="95" t="e">
        <f>L288/'2023'!M288*100</f>
        <v>#DIV/0!</v>
      </c>
      <c r="Y288" s="95" t="e">
        <f>N288/'2023'!O288*100</f>
        <v>#DIV/0!</v>
      </c>
      <c r="Z288" s="95" t="e">
        <f t="shared" si="40"/>
        <v>#DIV/0!</v>
      </c>
      <c r="AA288" s="95" t="e">
        <f t="shared" si="41"/>
        <v>#DIV/0!</v>
      </c>
    </row>
    <row r="289" spans="1:27" s="3" customFormat="1" ht="53.25" customHeight="1">
      <c r="A289" s="38">
        <v>2902060361</v>
      </c>
      <c r="B289" s="48" t="s">
        <v>324</v>
      </c>
      <c r="C289" s="49" t="s">
        <v>323</v>
      </c>
      <c r="D289" s="38"/>
      <c r="E289" s="13" t="s">
        <v>272</v>
      </c>
      <c r="F289" s="13" t="s">
        <v>325</v>
      </c>
      <c r="G289" s="32">
        <v>423046.32300000003</v>
      </c>
      <c r="H289" s="32">
        <v>408044.73500000004</v>
      </c>
      <c r="I289" s="32">
        <v>381465.18800000002</v>
      </c>
      <c r="J289" s="32">
        <v>410406.63</v>
      </c>
      <c r="K289" s="32">
        <f t="shared" si="48"/>
        <v>1622962.8760000002</v>
      </c>
      <c r="L289" s="60">
        <f>'2023'!M289</f>
        <v>38.261329199999999</v>
      </c>
      <c r="M289" s="60">
        <f>('2023'!L289+'2023'!M289)/2*1.04*2-L289</f>
        <v>39.920212367999987</v>
      </c>
      <c r="N289" s="60">
        <f>'2023'!O289</f>
        <v>29.740484799999997</v>
      </c>
      <c r="O289" s="60">
        <f t="shared" si="49"/>
        <v>30.930104191999998</v>
      </c>
      <c r="P289" s="33">
        <f t="shared" si="43"/>
        <v>3604711.892275142</v>
      </c>
      <c r="Q289" s="33">
        <f t="shared" si="44"/>
        <v>3476885.6951742349</v>
      </c>
      <c r="R289" s="33">
        <f t="shared" si="45"/>
        <v>3429413.305498173</v>
      </c>
      <c r="S289" s="33">
        <f t="shared" si="46"/>
        <v>3689599.9998476026</v>
      </c>
      <c r="T289" s="33">
        <f t="shared" si="47"/>
        <v>14200610.892795153</v>
      </c>
      <c r="U289" s="52"/>
      <c r="V289" s="52"/>
      <c r="W289" s="52"/>
      <c r="X289" s="95">
        <f>L289/'2023'!M289*100</f>
        <v>100</v>
      </c>
      <c r="Y289" s="95">
        <f>N289/'2023'!O289*100</f>
        <v>100</v>
      </c>
      <c r="Z289" s="95">
        <f t="shared" si="40"/>
        <v>104.33566528577367</v>
      </c>
      <c r="AA289" s="95">
        <f t="shared" si="41"/>
        <v>104</v>
      </c>
    </row>
    <row r="290" spans="1:27" s="3" customFormat="1" ht="53.25" customHeight="1">
      <c r="A290" s="38">
        <v>2902059091</v>
      </c>
      <c r="B290" s="48" t="s">
        <v>404</v>
      </c>
      <c r="C290" s="49" t="s">
        <v>323</v>
      </c>
      <c r="D290" s="38"/>
      <c r="E290" s="13" t="s">
        <v>272</v>
      </c>
      <c r="F290" s="13"/>
      <c r="G290" s="32">
        <v>1883289.5</v>
      </c>
      <c r="H290" s="32">
        <v>1883289.5</v>
      </c>
      <c r="I290" s="32">
        <v>1883289.5</v>
      </c>
      <c r="J290" s="32">
        <v>1883289.5</v>
      </c>
      <c r="K290" s="32">
        <f t="shared" si="48"/>
        <v>7533158</v>
      </c>
      <c r="L290" s="60">
        <f>'2023'!M290</f>
        <v>30.12</v>
      </c>
      <c r="M290" s="60">
        <f>('2023'!L290+'2023'!M290)/2*1.04*2-L290</f>
        <v>32.529600000000002</v>
      </c>
      <c r="N290" s="60">
        <f>'2023'!O290</f>
        <v>29.744000000000003</v>
      </c>
      <c r="O290" s="60">
        <f t="shared" si="49"/>
        <v>30.933760000000003</v>
      </c>
      <c r="P290" s="33">
        <f t="shared" si="43"/>
        <v>708116.85199999565</v>
      </c>
      <c r="Q290" s="33">
        <f t="shared" si="44"/>
        <v>708116.85199999565</v>
      </c>
      <c r="R290" s="33">
        <f t="shared" si="45"/>
        <v>3005428.715679998</v>
      </c>
      <c r="S290" s="33">
        <f t="shared" si="46"/>
        <v>3005428.715679998</v>
      </c>
      <c r="T290" s="33">
        <f t="shared" si="47"/>
        <v>7427091.1353599876</v>
      </c>
      <c r="U290" s="52"/>
      <c r="V290" s="52"/>
      <c r="W290" s="52"/>
      <c r="X290" s="95">
        <f>L290/'2023'!M290*100</f>
        <v>100</v>
      </c>
      <c r="Y290" s="95">
        <f>N290/'2023'!O290*100</f>
        <v>100</v>
      </c>
      <c r="Z290" s="95">
        <f t="shared" si="40"/>
        <v>108</v>
      </c>
      <c r="AA290" s="95">
        <f t="shared" si="41"/>
        <v>104</v>
      </c>
    </row>
    <row r="291" spans="1:27" s="3" customFormat="1" ht="13.5" customHeight="1">
      <c r="A291" s="38"/>
      <c r="B291" s="48"/>
      <c r="C291" s="49"/>
      <c r="D291" s="38"/>
      <c r="E291" s="13"/>
      <c r="F291" s="13"/>
      <c r="G291" s="32"/>
      <c r="H291" s="32"/>
      <c r="I291" s="32"/>
      <c r="J291" s="32"/>
      <c r="K291" s="32"/>
      <c r="L291" s="60"/>
      <c r="M291" s="60"/>
      <c r="N291" s="60"/>
      <c r="O291" s="60"/>
      <c r="P291" s="33"/>
      <c r="Q291" s="33"/>
      <c r="R291" s="33"/>
      <c r="S291" s="33"/>
      <c r="T291" s="33"/>
      <c r="U291" s="52"/>
      <c r="V291" s="52"/>
      <c r="W291" s="52"/>
      <c r="X291" s="95" t="e">
        <f>L291/'2023'!M291*100</f>
        <v>#DIV/0!</v>
      </c>
      <c r="Y291" s="95" t="e">
        <f>N291/'2023'!O291*100</f>
        <v>#DIV/0!</v>
      </c>
      <c r="Z291" s="95" t="e">
        <f t="shared" si="40"/>
        <v>#DIV/0!</v>
      </c>
      <c r="AA291" s="95" t="e">
        <f t="shared" si="41"/>
        <v>#DIV/0!</v>
      </c>
    </row>
    <row r="292" spans="1:27" s="3" customFormat="1" ht="41.25" customHeight="1">
      <c r="A292" s="38" t="s">
        <v>197</v>
      </c>
      <c r="B292" s="48" t="s">
        <v>198</v>
      </c>
      <c r="C292" s="49" t="s">
        <v>195</v>
      </c>
      <c r="D292" s="38" t="s">
        <v>196</v>
      </c>
      <c r="E292" s="13" t="s">
        <v>272</v>
      </c>
      <c r="F292" s="13"/>
      <c r="G292" s="32">
        <v>3172.9730000000004</v>
      </c>
      <c r="H292" s="32">
        <v>1908.058</v>
      </c>
      <c r="I292" s="32">
        <v>3982.261</v>
      </c>
      <c r="J292" s="32">
        <v>2825.09</v>
      </c>
      <c r="K292" s="32">
        <f t="shared" si="48"/>
        <v>11888.382000000001</v>
      </c>
      <c r="L292" s="60">
        <f>'2023'!M292</f>
        <v>85.39318080000001</v>
      </c>
      <c r="M292" s="60">
        <f>('2023'!L292+'2023'!M292)/2*1.04*2-L292</f>
        <v>91.804828032000017</v>
      </c>
      <c r="N292" s="60">
        <f>'2023'!O292</f>
        <v>41.100800000000007</v>
      </c>
      <c r="O292" s="60">
        <f t="shared" si="49"/>
        <v>42.744832000000009</v>
      </c>
      <c r="P292" s="33">
        <f t="shared" si="43"/>
        <v>140538.52838411843</v>
      </c>
      <c r="Q292" s="33">
        <f t="shared" si="44"/>
        <v>84512.431524486412</v>
      </c>
      <c r="R292" s="33">
        <f t="shared" si="45"/>
        <v>195369.70885838839</v>
      </c>
      <c r="S292" s="33">
        <f t="shared" si="46"/>
        <v>138598.9041900429</v>
      </c>
      <c r="T292" s="33">
        <f t="shared" si="47"/>
        <v>559019.57295703609</v>
      </c>
      <c r="U292" s="52"/>
      <c r="V292" s="52"/>
      <c r="W292" s="52"/>
      <c r="X292" s="95">
        <f>L292/'2023'!M292*100</f>
        <v>100</v>
      </c>
      <c r="Y292" s="95">
        <f>N292/'2023'!O292*100</f>
        <v>100</v>
      </c>
      <c r="Z292" s="95">
        <f t="shared" si="40"/>
        <v>107.50838318930498</v>
      </c>
      <c r="AA292" s="95">
        <f t="shared" si="41"/>
        <v>104</v>
      </c>
    </row>
    <row r="293" spans="1:27" s="3" customFormat="1" ht="41.25" customHeight="1">
      <c r="A293" s="38" t="s">
        <v>52</v>
      </c>
      <c r="B293" s="48" t="s">
        <v>53</v>
      </c>
      <c r="C293" s="49" t="s">
        <v>195</v>
      </c>
      <c r="D293" s="38" t="s">
        <v>199</v>
      </c>
      <c r="E293" s="13" t="s">
        <v>272</v>
      </c>
      <c r="F293" s="13"/>
      <c r="G293" s="32">
        <v>67329.45</v>
      </c>
      <c r="H293" s="32">
        <v>62420.950000000004</v>
      </c>
      <c r="I293" s="32">
        <v>60204.35</v>
      </c>
      <c r="J293" s="32">
        <v>63352.68</v>
      </c>
      <c r="K293" s="32">
        <f t="shared" si="48"/>
        <v>253307.43</v>
      </c>
      <c r="L293" s="60">
        <f>'2023'!M293</f>
        <v>72.049142400000008</v>
      </c>
      <c r="M293" s="60">
        <f>('2023'!L293+'2023'!M293)/2*1.04*2-L293</f>
        <v>77.458868095999989</v>
      </c>
      <c r="N293" s="60">
        <f>'2023'!O293</f>
        <v>34.957312000000002</v>
      </c>
      <c r="O293" s="60">
        <f t="shared" si="49"/>
        <v>36.355604480000004</v>
      </c>
      <c r="P293" s="33">
        <f t="shared" si="43"/>
        <v>2497372.5403252803</v>
      </c>
      <c r="Q293" s="33">
        <f t="shared" si="44"/>
        <v>2315307.2908068807</v>
      </c>
      <c r="R293" s="33">
        <f t="shared" si="45"/>
        <v>2474595.2688799286</v>
      </c>
      <c r="S293" s="33">
        <f t="shared" si="46"/>
        <v>2604001.90682009</v>
      </c>
      <c r="T293" s="33">
        <f t="shared" si="47"/>
        <v>9891277.0068321787</v>
      </c>
      <c r="U293" s="52"/>
      <c r="V293" s="52"/>
      <c r="W293" s="52"/>
      <c r="X293" s="95">
        <f>L293/'2023'!M293*100</f>
        <v>100</v>
      </c>
      <c r="Y293" s="95">
        <f>N293/'2023'!O293*100</f>
        <v>100</v>
      </c>
      <c r="Z293" s="95">
        <f t="shared" si="40"/>
        <v>107.50838318930494</v>
      </c>
      <c r="AA293" s="95">
        <f t="shared" si="41"/>
        <v>104</v>
      </c>
    </row>
    <row r="294" spans="1:27" s="3" customFormat="1" ht="41.25" customHeight="1">
      <c r="A294" s="38" t="s">
        <v>210</v>
      </c>
      <c r="B294" s="48" t="s">
        <v>211</v>
      </c>
      <c r="C294" s="49" t="s">
        <v>195</v>
      </c>
      <c r="D294" s="38" t="s">
        <v>209</v>
      </c>
      <c r="E294" s="13" t="s">
        <v>272</v>
      </c>
      <c r="F294" s="13"/>
      <c r="G294" s="32">
        <v>5788.7800000000007</v>
      </c>
      <c r="H294" s="32">
        <v>5444.6360000000004</v>
      </c>
      <c r="I294" s="32">
        <v>5912.4709999999995</v>
      </c>
      <c r="J294" s="32">
        <v>5636.9250000000002</v>
      </c>
      <c r="K294" s="32">
        <f t="shared" si="48"/>
        <v>22782.812000000002</v>
      </c>
      <c r="L294" s="60">
        <f>'2023'!M294</f>
        <v>213.32322760000002</v>
      </c>
      <c r="M294" s="60">
        <f>('2023'!L294+'2023'!M294)/2*1.04*2-L294</f>
        <v>222.37844670400003</v>
      </c>
      <c r="N294" s="60">
        <f>'2023'!O294</f>
        <v>30.490304000000002</v>
      </c>
      <c r="O294" s="60">
        <f t="shared" si="49"/>
        <v>31.709916160000002</v>
      </c>
      <c r="P294" s="33">
        <f t="shared" si="43"/>
        <v>1058379.5714772083</v>
      </c>
      <c r="Q294" s="33">
        <f t="shared" si="44"/>
        <v>995458.71781780978</v>
      </c>
      <c r="R294" s="33">
        <f t="shared" si="45"/>
        <v>1127322.1574540143</v>
      </c>
      <c r="S294" s="33">
        <f t="shared" si="46"/>
        <v>1074784.2065367373</v>
      </c>
      <c r="T294" s="33">
        <f t="shared" si="47"/>
        <v>4255944.6532857697</v>
      </c>
      <c r="U294" s="52"/>
      <c r="V294" s="52"/>
      <c r="W294" s="52"/>
      <c r="X294" s="95">
        <f>L294/'2023'!M294*100</f>
        <v>100</v>
      </c>
      <c r="Y294" s="95">
        <f>N294/'2023'!O294*100</f>
        <v>100</v>
      </c>
      <c r="Z294" s="95">
        <f t="shared" si="40"/>
        <v>104.24483503548865</v>
      </c>
      <c r="AA294" s="95">
        <f t="shared" si="41"/>
        <v>104</v>
      </c>
    </row>
    <row r="295" spans="1:27" s="3" customFormat="1" ht="10.5" customHeight="1">
      <c r="A295" s="38"/>
      <c r="B295" s="48"/>
      <c r="C295" s="49"/>
      <c r="D295" s="38"/>
      <c r="E295" s="13"/>
      <c r="F295" s="13"/>
      <c r="G295" s="32"/>
      <c r="H295" s="32"/>
      <c r="I295" s="32"/>
      <c r="J295" s="32"/>
      <c r="K295" s="32"/>
      <c r="L295" s="60"/>
      <c r="M295" s="60"/>
      <c r="N295" s="60"/>
      <c r="O295" s="60"/>
      <c r="P295" s="33"/>
      <c r="Q295" s="33"/>
      <c r="R295" s="33"/>
      <c r="S295" s="33"/>
      <c r="T295" s="33"/>
      <c r="U295" s="52"/>
      <c r="V295" s="52"/>
      <c r="W295" s="52"/>
      <c r="X295" s="95" t="e">
        <f>L295/'2023'!M295*100</f>
        <v>#DIV/0!</v>
      </c>
      <c r="Y295" s="95" t="e">
        <f>N295/'2023'!O295*100</f>
        <v>#DIV/0!</v>
      </c>
      <c r="Z295" s="95" t="e">
        <f t="shared" si="40"/>
        <v>#DIV/0!</v>
      </c>
      <c r="AA295" s="95" t="e">
        <f t="shared" si="41"/>
        <v>#DIV/0!</v>
      </c>
    </row>
    <row r="296" spans="1:27" s="3" customFormat="1" ht="41.25" customHeight="1">
      <c r="A296" s="38" t="s">
        <v>219</v>
      </c>
      <c r="B296" s="48" t="s">
        <v>220</v>
      </c>
      <c r="C296" s="49" t="s">
        <v>217</v>
      </c>
      <c r="D296" s="38" t="s">
        <v>218</v>
      </c>
      <c r="E296" s="13" t="s">
        <v>272</v>
      </c>
      <c r="F296" s="13" t="s">
        <v>296</v>
      </c>
      <c r="G296" s="32">
        <v>1251.556</v>
      </c>
      <c r="H296" s="32">
        <v>1315.431</v>
      </c>
      <c r="I296" s="32">
        <v>2093.4929999999999</v>
      </c>
      <c r="J296" s="32">
        <v>1251.556</v>
      </c>
      <c r="K296" s="32">
        <f t="shared" si="48"/>
        <v>5912.0360000000001</v>
      </c>
      <c r="L296" s="60">
        <f>'2023'!M296</f>
        <v>206.26920000000004</v>
      </c>
      <c r="M296" s="60">
        <v>221.76</v>
      </c>
      <c r="N296" s="60">
        <f>'2023'!O296</f>
        <v>106.17360000000001</v>
      </c>
      <c r="O296" s="60">
        <f t="shared" si="49"/>
        <v>110.42054400000001</v>
      </c>
      <c r="P296" s="33">
        <f t="shared" si="43"/>
        <v>125275.24875360004</v>
      </c>
      <c r="Q296" s="33">
        <f t="shared" si="44"/>
        <v>131668.85520360005</v>
      </c>
      <c r="R296" s="33">
        <f t="shared" si="45"/>
        <v>233088.37175980795</v>
      </c>
      <c r="S296" s="33">
        <f t="shared" si="46"/>
        <v>139347.56419353597</v>
      </c>
      <c r="T296" s="33">
        <f t="shared" si="47"/>
        <v>629380.03991054394</v>
      </c>
      <c r="U296" s="52"/>
      <c r="V296" s="52"/>
      <c r="W296" s="52"/>
      <c r="X296" s="95">
        <f>L296/'2023'!M296*100</f>
        <v>100</v>
      </c>
      <c r="Y296" s="95">
        <f>N296/'2023'!O296*100</f>
        <v>100</v>
      </c>
      <c r="Z296" s="95">
        <f t="shared" si="40"/>
        <v>107.50999179712721</v>
      </c>
      <c r="AA296" s="95">
        <f t="shared" si="41"/>
        <v>104</v>
      </c>
    </row>
    <row r="297" spans="1:27" s="3" customFormat="1" ht="41.25" customHeight="1">
      <c r="A297" s="38" t="s">
        <v>219</v>
      </c>
      <c r="B297" s="48" t="s">
        <v>220</v>
      </c>
      <c r="C297" s="49" t="s">
        <v>217</v>
      </c>
      <c r="D297" s="38" t="s">
        <v>221</v>
      </c>
      <c r="E297" s="13" t="s">
        <v>272</v>
      </c>
      <c r="F297" s="13" t="s">
        <v>297</v>
      </c>
      <c r="G297" s="32">
        <v>3141.8799999999997</v>
      </c>
      <c r="H297" s="32">
        <v>3561.7330000000002</v>
      </c>
      <c r="I297" s="32">
        <v>3408.1610000000001</v>
      </c>
      <c r="J297" s="32">
        <v>3141.88</v>
      </c>
      <c r="K297" s="32">
        <f t="shared" si="48"/>
        <v>13253.653999999999</v>
      </c>
      <c r="L297" s="60">
        <f>'2023'!M297</f>
        <v>237.6148</v>
      </c>
      <c r="M297" s="60">
        <v>255.46</v>
      </c>
      <c r="N297" s="60">
        <f>'2023'!O297</f>
        <v>173.12880000000001</v>
      </c>
      <c r="O297" s="60">
        <v>180.06</v>
      </c>
      <c r="P297" s="33">
        <f t="shared" si="43"/>
        <v>202607.27367999995</v>
      </c>
      <c r="Q297" s="33">
        <f t="shared" si="44"/>
        <v>229681.91423799997</v>
      </c>
      <c r="R297" s="33">
        <f t="shared" si="45"/>
        <v>256975.33940000003</v>
      </c>
      <c r="S297" s="33">
        <f t="shared" si="46"/>
        <v>236897.75200000004</v>
      </c>
      <c r="T297" s="33">
        <f t="shared" si="47"/>
        <v>926162.27931799996</v>
      </c>
      <c r="U297" s="52"/>
      <c r="V297" s="52"/>
      <c r="W297" s="52"/>
      <c r="X297" s="95">
        <f>L297/'2023'!M297*100</f>
        <v>100</v>
      </c>
      <c r="Y297" s="95">
        <f>N297/'2023'!O297*100</f>
        <v>100</v>
      </c>
      <c r="Z297" s="95">
        <f t="shared" si="40"/>
        <v>107.51013825738127</v>
      </c>
      <c r="AA297" s="95">
        <f t="shared" si="41"/>
        <v>104.00349335292567</v>
      </c>
    </row>
    <row r="298" spans="1:27" s="3" customFormat="1" ht="41.25" customHeight="1">
      <c r="A298" s="38" t="s">
        <v>219</v>
      </c>
      <c r="B298" s="48" t="s">
        <v>220</v>
      </c>
      <c r="C298" s="49" t="s">
        <v>217</v>
      </c>
      <c r="D298" s="38" t="s">
        <v>222</v>
      </c>
      <c r="E298" s="13" t="s">
        <v>272</v>
      </c>
      <c r="F298" s="13" t="s">
        <v>297</v>
      </c>
      <c r="G298" s="32">
        <v>17654.136000000002</v>
      </c>
      <c r="H298" s="32">
        <v>16940.304</v>
      </c>
      <c r="I298" s="32">
        <v>17360.91</v>
      </c>
      <c r="J298" s="32">
        <v>17654.135999999999</v>
      </c>
      <c r="K298" s="32">
        <f t="shared" si="48"/>
        <v>69609.486000000004</v>
      </c>
      <c r="L298" s="60">
        <f>'2023'!M298</f>
        <v>87.97120000000001</v>
      </c>
      <c r="M298" s="60">
        <f>('2023'!L298+'2023'!M298)/2*1.04*2-L298</f>
        <v>94.581248000000016</v>
      </c>
      <c r="N298" s="60">
        <f>'2023'!O298</f>
        <v>75.816000000000003</v>
      </c>
      <c r="O298" s="60">
        <f t="shared" si="49"/>
        <v>78.848640000000003</v>
      </c>
      <c r="P298" s="33">
        <f t="shared" si="43"/>
        <v>214589.55390720017</v>
      </c>
      <c r="Q298" s="33">
        <f t="shared" si="44"/>
        <v>205912.78318080012</v>
      </c>
      <c r="R298" s="33">
        <f t="shared" si="45"/>
        <v>273132.39155328023</v>
      </c>
      <c r="S298" s="33">
        <f t="shared" si="46"/>
        <v>277745.6012666882</v>
      </c>
      <c r="T298" s="33">
        <f t="shared" si="47"/>
        <v>971380.32990796864</v>
      </c>
      <c r="U298" s="52"/>
      <c r="V298" s="52"/>
      <c r="W298" s="52"/>
      <c r="X298" s="95">
        <f>L298/'2023'!M298*100</f>
        <v>100</v>
      </c>
      <c r="Y298" s="95">
        <f>N298/'2023'!O298*100</f>
        <v>100</v>
      </c>
      <c r="Z298" s="95">
        <f t="shared" si="40"/>
        <v>107.51387726892439</v>
      </c>
      <c r="AA298" s="95">
        <f t="shared" si="41"/>
        <v>104</v>
      </c>
    </row>
    <row r="299" spans="1:27" s="3" customFormat="1" ht="41.25" customHeight="1">
      <c r="A299" s="38" t="s">
        <v>224</v>
      </c>
      <c r="B299" s="48" t="s">
        <v>225</v>
      </c>
      <c r="C299" s="49" t="s">
        <v>217</v>
      </c>
      <c r="D299" s="38" t="s">
        <v>223</v>
      </c>
      <c r="E299" s="13" t="s">
        <v>272</v>
      </c>
      <c r="F299" s="13"/>
      <c r="G299" s="32">
        <v>18042.21</v>
      </c>
      <c r="H299" s="32">
        <v>18093.43</v>
      </c>
      <c r="I299" s="32">
        <v>18244.87</v>
      </c>
      <c r="J299" s="32">
        <v>17785.759999999998</v>
      </c>
      <c r="K299" s="32">
        <f t="shared" si="48"/>
        <v>72166.26999999999</v>
      </c>
      <c r="L299" s="60">
        <f>'2023'!M299</f>
        <v>117.09000000000002</v>
      </c>
      <c r="M299" s="60">
        <f>('2023'!L299+'2023'!M299)/2*1.04*2-L299</f>
        <v>120.86200000000001</v>
      </c>
      <c r="N299" s="60">
        <f>'2023'!O299</f>
        <v>86.528000000000006</v>
      </c>
      <c r="O299" s="60">
        <f t="shared" si="49"/>
        <v>89.989120000000014</v>
      </c>
      <c r="P299" s="33">
        <f t="shared" si="43"/>
        <v>551406.02202000015</v>
      </c>
      <c r="Q299" s="33">
        <f t="shared" si="44"/>
        <v>552971.40766000026</v>
      </c>
      <c r="R299" s="33">
        <f t="shared" si="45"/>
        <v>563271.68212559982</v>
      </c>
      <c r="S299" s="33">
        <f t="shared" si="46"/>
        <v>549097.63418879989</v>
      </c>
      <c r="T299" s="33">
        <f t="shared" si="47"/>
        <v>2216746.7459944002</v>
      </c>
      <c r="U299" s="52"/>
      <c r="V299" s="52"/>
      <c r="W299" s="52"/>
      <c r="X299" s="95">
        <f>L299/'2023'!M299*100</f>
        <v>100</v>
      </c>
      <c r="Y299" s="95">
        <f>N299/'2023'!O299*100</f>
        <v>100</v>
      </c>
      <c r="Z299" s="95">
        <f t="shared" si="40"/>
        <v>103.22145358271415</v>
      </c>
      <c r="AA299" s="95">
        <f t="shared" si="41"/>
        <v>104</v>
      </c>
    </row>
    <row r="300" spans="1:27" s="3" customFormat="1" ht="41.25" customHeight="1">
      <c r="A300" s="38" t="s">
        <v>224</v>
      </c>
      <c r="B300" s="48" t="s">
        <v>225</v>
      </c>
      <c r="C300" s="49" t="s">
        <v>217</v>
      </c>
      <c r="D300" s="38" t="s">
        <v>226</v>
      </c>
      <c r="E300" s="13" t="s">
        <v>272</v>
      </c>
      <c r="F300" s="13"/>
      <c r="G300" s="32">
        <v>5357.9</v>
      </c>
      <c r="H300" s="32">
        <v>6010.7800000000007</v>
      </c>
      <c r="I300" s="32">
        <v>5699.38</v>
      </c>
      <c r="J300" s="32">
        <v>6246.24</v>
      </c>
      <c r="K300" s="32">
        <f t="shared" si="48"/>
        <v>23314.300000000003</v>
      </c>
      <c r="L300" s="60">
        <f>'2023'!M300</f>
        <v>165.21600000000001</v>
      </c>
      <c r="M300" s="60">
        <f>('2023'!L300+'2023'!M300)/2*1.04*2-L300</f>
        <v>168.07904000000002</v>
      </c>
      <c r="N300" s="60">
        <f>'2023'!O300</f>
        <v>129.17840000000001</v>
      </c>
      <c r="O300" s="60">
        <v>134.34</v>
      </c>
      <c r="P300" s="33">
        <f t="shared" si="43"/>
        <v>193085.85703999997</v>
      </c>
      <c r="Q300" s="33">
        <f t="shared" si="44"/>
        <v>216614.08532800002</v>
      </c>
      <c r="R300" s="33">
        <f t="shared" si="45"/>
        <v>192291.60979520011</v>
      </c>
      <c r="S300" s="33">
        <f t="shared" si="46"/>
        <v>210742.14120960009</v>
      </c>
      <c r="T300" s="33">
        <f t="shared" si="47"/>
        <v>812733.69337280025</v>
      </c>
      <c r="U300" s="52"/>
      <c r="V300" s="52"/>
      <c r="W300" s="52"/>
      <c r="X300" s="95">
        <f>L300/'2023'!M300*100</f>
        <v>100</v>
      </c>
      <c r="Y300" s="95">
        <f>N300/'2023'!O300*100</f>
        <v>100</v>
      </c>
      <c r="Z300" s="95">
        <f t="shared" si="40"/>
        <v>101.73290722448189</v>
      </c>
      <c r="AA300" s="95">
        <f t="shared" si="41"/>
        <v>103.99571445380961</v>
      </c>
    </row>
    <row r="301" spans="1:27" s="3" customFormat="1" ht="41.25" customHeight="1">
      <c r="A301" s="38" t="s">
        <v>228</v>
      </c>
      <c r="B301" s="48" t="s">
        <v>229</v>
      </c>
      <c r="C301" s="49" t="s">
        <v>217</v>
      </c>
      <c r="D301" s="38" t="s">
        <v>227</v>
      </c>
      <c r="E301" s="13" t="s">
        <v>272</v>
      </c>
      <c r="F301" s="13"/>
      <c r="G301" s="32">
        <v>3196.1230000000005</v>
      </c>
      <c r="H301" s="32">
        <v>3025.404</v>
      </c>
      <c r="I301" s="32">
        <v>2899.3780000000002</v>
      </c>
      <c r="J301" s="32">
        <v>2940.5509999999999</v>
      </c>
      <c r="K301" s="32">
        <f t="shared" si="48"/>
        <v>12061.456</v>
      </c>
      <c r="L301" s="60">
        <f>'2023'!M301</f>
        <v>277.0308</v>
      </c>
      <c r="M301" s="60">
        <f>('2023'!L301+'2023'!M301)/2*1.04*2-L301</f>
        <v>277.851632</v>
      </c>
      <c r="N301" s="60">
        <f>'2023'!O301</f>
        <v>175.38</v>
      </c>
      <c r="O301" s="60">
        <f t="shared" si="49"/>
        <v>182.39519999999999</v>
      </c>
      <c r="P301" s="33">
        <f t="shared" si="43"/>
        <v>324888.45984840009</v>
      </c>
      <c r="Q301" s="33">
        <f t="shared" si="44"/>
        <v>307534.73692320002</v>
      </c>
      <c r="R301" s="33">
        <f t="shared" si="45"/>
        <v>276764.27889929601</v>
      </c>
      <c r="S301" s="33">
        <f t="shared" si="46"/>
        <v>280694.50657403201</v>
      </c>
      <c r="T301" s="33">
        <f t="shared" si="47"/>
        <v>1189881.9822449279</v>
      </c>
      <c r="U301" s="52"/>
      <c r="V301" s="52"/>
      <c r="W301" s="52"/>
      <c r="X301" s="95">
        <f>L301/'2023'!M301*100</f>
        <v>100</v>
      </c>
      <c r="Y301" s="95">
        <f>N301/'2023'!O301*100</f>
        <v>100</v>
      </c>
      <c r="Z301" s="95">
        <f t="shared" si="40"/>
        <v>100.2962962962963</v>
      </c>
      <c r="AA301" s="95">
        <f t="shared" si="41"/>
        <v>104</v>
      </c>
    </row>
    <row r="302" spans="1:27" s="3" customFormat="1" ht="41.25" customHeight="1">
      <c r="A302" s="38" t="s">
        <v>230</v>
      </c>
      <c r="B302" s="48" t="s">
        <v>231</v>
      </c>
      <c r="C302" s="49" t="s">
        <v>217</v>
      </c>
      <c r="D302" s="38" t="s">
        <v>31</v>
      </c>
      <c r="E302" s="13" t="s">
        <v>272</v>
      </c>
      <c r="F302" s="13"/>
      <c r="G302" s="32">
        <v>401.25800000000004</v>
      </c>
      <c r="H302" s="32">
        <v>369.53300000000002</v>
      </c>
      <c r="I302" s="32">
        <v>318.74</v>
      </c>
      <c r="J302" s="32">
        <v>409.9</v>
      </c>
      <c r="K302" s="32">
        <f t="shared" si="48"/>
        <v>1499.431</v>
      </c>
      <c r="L302" s="60">
        <f>'2023'!M302</f>
        <v>52.628800000000005</v>
      </c>
      <c r="M302" s="60">
        <f>('2023'!L302+'2023'!M302)/2*1.04*2-L302</f>
        <v>56.580352000000012</v>
      </c>
      <c r="N302" s="60">
        <f>'2023'!O302</f>
        <v>50.512799999999999</v>
      </c>
      <c r="O302" s="60">
        <f t="shared" si="49"/>
        <v>52.533312000000002</v>
      </c>
      <c r="P302" s="33">
        <f t="shared" si="43"/>
        <v>849.06192800000281</v>
      </c>
      <c r="Q302" s="33">
        <f t="shared" si="44"/>
        <v>781.9318280000025</v>
      </c>
      <c r="R302" s="33">
        <f t="shared" si="45"/>
        <v>1289.9535296000031</v>
      </c>
      <c r="S302" s="33">
        <f t="shared" si="46"/>
        <v>1658.881696000004</v>
      </c>
      <c r="T302" s="33">
        <f t="shared" si="47"/>
        <v>4579.8289816000124</v>
      </c>
      <c r="U302" s="52"/>
      <c r="V302" s="52"/>
      <c r="W302" s="52"/>
      <c r="X302" s="95">
        <f>L302/'2023'!M302*100</f>
        <v>100</v>
      </c>
      <c r="Y302" s="95">
        <f>N302/'2023'!O302*100</f>
        <v>100</v>
      </c>
      <c r="Z302" s="95">
        <f t="shared" si="40"/>
        <v>107.50834524062871</v>
      </c>
      <c r="AA302" s="95">
        <f t="shared" si="41"/>
        <v>104</v>
      </c>
    </row>
    <row r="303" spans="1:27" s="3" customFormat="1" ht="41.25" customHeight="1">
      <c r="A303" s="38" t="s">
        <v>268</v>
      </c>
      <c r="B303" s="48" t="s">
        <v>269</v>
      </c>
      <c r="C303" s="49" t="s">
        <v>217</v>
      </c>
      <c r="D303" s="38" t="s">
        <v>267</v>
      </c>
      <c r="E303" s="13" t="s">
        <v>272</v>
      </c>
      <c r="F303" s="13"/>
      <c r="G303" s="32">
        <v>8714.4499999999989</v>
      </c>
      <c r="H303" s="32">
        <v>7547.76</v>
      </c>
      <c r="I303" s="32">
        <v>8829.6</v>
      </c>
      <c r="J303" s="32">
        <v>7694</v>
      </c>
      <c r="K303" s="32">
        <f t="shared" si="48"/>
        <v>32785.81</v>
      </c>
      <c r="L303" s="60">
        <f>'2023'!M303</f>
        <v>169.35479999999998</v>
      </c>
      <c r="M303" s="60">
        <v>177.15</v>
      </c>
      <c r="N303" s="60">
        <f>'2023'!O303</f>
        <v>107.0784</v>
      </c>
      <c r="O303" s="60">
        <f t="shared" si="49"/>
        <v>111.361536</v>
      </c>
      <c r="P303" s="33">
        <f t="shared" si="43"/>
        <v>542704.57397999975</v>
      </c>
      <c r="Q303" s="33">
        <f t="shared" si="44"/>
        <v>470047.32086399989</v>
      </c>
      <c r="R303" s="33">
        <f t="shared" si="45"/>
        <v>580885.82173440012</v>
      </c>
      <c r="S303" s="33">
        <f t="shared" si="46"/>
        <v>506176.44201600004</v>
      </c>
      <c r="T303" s="33">
        <f t="shared" si="47"/>
        <v>2099814.1585943997</v>
      </c>
      <c r="U303" s="52"/>
      <c r="V303" s="52"/>
      <c r="W303" s="52"/>
      <c r="X303" s="95">
        <f>L303/'2023'!M303*100</f>
        <v>100</v>
      </c>
      <c r="Y303" s="95">
        <f>N303/'2023'!O303*100</f>
        <v>100</v>
      </c>
      <c r="Z303" s="95">
        <f t="shared" si="40"/>
        <v>104.6028810520871</v>
      </c>
      <c r="AA303" s="95">
        <f t="shared" si="41"/>
        <v>104</v>
      </c>
    </row>
    <row r="304" spans="1:27" s="3" customFormat="1" ht="10.5" customHeight="1">
      <c r="A304" s="38"/>
      <c r="B304" s="48"/>
      <c r="C304" s="49"/>
      <c r="D304" s="38"/>
      <c r="E304" s="13"/>
      <c r="F304" s="13"/>
      <c r="G304" s="32"/>
      <c r="H304" s="32"/>
      <c r="I304" s="32"/>
      <c r="J304" s="32"/>
      <c r="K304" s="32"/>
      <c r="L304" s="60"/>
      <c r="M304" s="60"/>
      <c r="N304" s="60"/>
      <c r="O304" s="60"/>
      <c r="P304" s="33"/>
      <c r="Q304" s="33"/>
      <c r="R304" s="33"/>
      <c r="S304" s="33"/>
      <c r="T304" s="33"/>
      <c r="U304" s="52"/>
      <c r="V304" s="52"/>
      <c r="W304" s="52"/>
      <c r="X304" s="95" t="e">
        <f>L304/'2023'!M304*100</f>
        <v>#DIV/0!</v>
      </c>
      <c r="Y304" s="95" t="e">
        <f>N304/'2023'!O304*100</f>
        <v>#DIV/0!</v>
      </c>
      <c r="Z304" s="95" t="e">
        <f t="shared" si="40"/>
        <v>#DIV/0!</v>
      </c>
      <c r="AA304" s="95" t="e">
        <f t="shared" si="41"/>
        <v>#DIV/0!</v>
      </c>
    </row>
    <row r="305" spans="1:27" s="88" customFormat="1" ht="52.5" customHeight="1">
      <c r="A305" s="78">
        <v>2904025965</v>
      </c>
      <c r="B305" s="79" t="s">
        <v>426</v>
      </c>
      <c r="C305" s="49" t="str">
        <f>'2022'!C305</f>
        <v>Краснобоский муниципальный район Архангельской обалсти</v>
      </c>
      <c r="D305" s="80" t="s">
        <v>427</v>
      </c>
      <c r="E305" s="81" t="s">
        <v>272</v>
      </c>
      <c r="F305" s="81"/>
      <c r="G305" s="83">
        <v>6296.8675199999443</v>
      </c>
      <c r="H305" s="83">
        <v>6296.8675199999443</v>
      </c>
      <c r="I305" s="83">
        <v>6296.8675199999443</v>
      </c>
      <c r="J305" s="83">
        <v>6296.8675199999443</v>
      </c>
      <c r="K305" s="32">
        <f t="shared" si="48"/>
        <v>25187.470079999777</v>
      </c>
      <c r="L305" s="85">
        <f>'[3]2023'!M290</f>
        <v>77.096481600000004</v>
      </c>
      <c r="M305" s="85">
        <f>('[3]2023'!L290+'[3]2023'!M290)/2*1.04*2-L305</f>
        <v>82.885180863999977</v>
      </c>
      <c r="N305" s="85">
        <f>'[3]2023'!O290</f>
        <v>76.988288000000011</v>
      </c>
      <c r="O305" s="85">
        <f t="shared" si="49"/>
        <v>80.067819520000015</v>
      </c>
      <c r="P305" s="33">
        <f t="shared" si="43"/>
        <v>681.28076571182055</v>
      </c>
      <c r="Q305" s="33">
        <f t="shared" si="44"/>
        <v>681.28076571182055</v>
      </c>
      <c r="R305" s="33">
        <f t="shared" si="45"/>
        <v>17740.551139136755</v>
      </c>
      <c r="S305" s="33">
        <f t="shared" si="46"/>
        <v>17740.551139136755</v>
      </c>
      <c r="T305" s="33">
        <f t="shared" si="47"/>
        <v>36843.663809697151</v>
      </c>
      <c r="U305" s="87"/>
      <c r="V305" s="87"/>
      <c r="W305" s="87"/>
      <c r="X305" s="95">
        <f>L305/'2023'!M305*100</f>
        <v>100</v>
      </c>
      <c r="Y305" s="95">
        <f>N305/'2023'!O305*100</f>
        <v>100</v>
      </c>
      <c r="Z305" s="95">
        <f t="shared" si="40"/>
        <v>107.50838318930494</v>
      </c>
      <c r="AA305" s="95">
        <f t="shared" si="41"/>
        <v>104</v>
      </c>
    </row>
    <row r="306" spans="1:27" s="3" customFormat="1" ht="10.5" customHeight="1">
      <c r="A306" s="38"/>
      <c r="B306" s="48"/>
      <c r="C306" s="49"/>
      <c r="D306" s="38"/>
      <c r="E306" s="13"/>
      <c r="F306" s="13"/>
      <c r="G306" s="32"/>
      <c r="H306" s="32"/>
      <c r="I306" s="32"/>
      <c r="J306" s="32"/>
      <c r="K306" s="32"/>
      <c r="L306" s="60"/>
      <c r="M306" s="60"/>
      <c r="N306" s="60"/>
      <c r="O306" s="60"/>
      <c r="P306" s="33"/>
      <c r="Q306" s="33"/>
      <c r="R306" s="33"/>
      <c r="S306" s="33"/>
      <c r="T306" s="33"/>
      <c r="U306" s="52"/>
      <c r="V306" s="52"/>
      <c r="W306" s="52"/>
      <c r="X306" s="95" t="e">
        <f>L306/'2023'!M306*100</f>
        <v>#DIV/0!</v>
      </c>
      <c r="Y306" s="95" t="e">
        <f>N306/'2023'!O306*100</f>
        <v>#DIV/0!</v>
      </c>
      <c r="Z306" s="95" t="e">
        <f t="shared" ref="Z306:Z338" si="50">M306/L306*100</f>
        <v>#DIV/0!</v>
      </c>
      <c r="AA306" s="95" t="e">
        <f t="shared" ref="AA306:AA338" si="51">O306/N306*100</f>
        <v>#DIV/0!</v>
      </c>
    </row>
    <row r="307" spans="1:27" s="3" customFormat="1" ht="63.75" customHeight="1">
      <c r="A307" s="38" t="s">
        <v>237</v>
      </c>
      <c r="B307" s="48" t="s">
        <v>238</v>
      </c>
      <c r="C307" s="49" t="s">
        <v>235</v>
      </c>
      <c r="D307" s="38" t="s">
        <v>236</v>
      </c>
      <c r="E307" s="13" t="s">
        <v>272</v>
      </c>
      <c r="F307" s="13"/>
      <c r="G307" s="32">
        <v>2521.14</v>
      </c>
      <c r="H307" s="32">
        <v>2471.29</v>
      </c>
      <c r="I307" s="32">
        <v>2479.4699999999998</v>
      </c>
      <c r="J307" s="32">
        <v>2679.74</v>
      </c>
      <c r="K307" s="32">
        <f t="shared" si="48"/>
        <v>10151.64</v>
      </c>
      <c r="L307" s="60">
        <f>'2023'!M307</f>
        <v>66.534399999999991</v>
      </c>
      <c r="M307" s="60">
        <f>('2023'!L307+'2023'!M307)/2*1.04*2-L307</f>
        <v>69.595776000000015</v>
      </c>
      <c r="N307" s="60">
        <f>'2023'!O307</f>
        <v>44.886399999999995</v>
      </c>
      <c r="O307" s="60">
        <f t="shared" si="49"/>
        <v>46.681855999999996</v>
      </c>
      <c r="P307" s="33">
        <f t="shared" si="43"/>
        <v>54577.638719999988</v>
      </c>
      <c r="Q307" s="33">
        <f t="shared" si="44"/>
        <v>53498.485919999992</v>
      </c>
      <c r="R307" s="33">
        <f t="shared" si="45"/>
        <v>56814.377222400042</v>
      </c>
      <c r="S307" s="33">
        <f t="shared" si="46"/>
        <v>61403.347980800048</v>
      </c>
      <c r="T307" s="33">
        <f t="shared" si="47"/>
        <v>226293.84984320009</v>
      </c>
      <c r="U307" s="52"/>
      <c r="V307" s="52"/>
      <c r="W307" s="52"/>
      <c r="X307" s="95">
        <f>L307/'2023'!M307*100</f>
        <v>100</v>
      </c>
      <c r="Y307" s="95">
        <f>N307/'2023'!O307*100</f>
        <v>100</v>
      </c>
      <c r="Z307" s="95">
        <f t="shared" si="50"/>
        <v>104.60119276644868</v>
      </c>
      <c r="AA307" s="95">
        <f t="shared" si="51"/>
        <v>104</v>
      </c>
    </row>
    <row r="308" spans="1:27" s="12" customFormat="1" ht="42.75" customHeight="1">
      <c r="A308" s="230" t="s">
        <v>289</v>
      </c>
      <c r="B308" s="231"/>
      <c r="C308" s="231"/>
      <c r="D308" s="231"/>
      <c r="E308" s="232"/>
      <c r="F308" s="184"/>
      <c r="G308" s="35">
        <f>SUM(G8:G307)</f>
        <v>18017172.304129362</v>
      </c>
      <c r="H308" s="35">
        <f t="shared" ref="H308:J308" si="52">SUM(H8:H307)</f>
        <v>17499867.195538353</v>
      </c>
      <c r="I308" s="35">
        <f t="shared" si="52"/>
        <v>16780148.265841346</v>
      </c>
      <c r="J308" s="35">
        <f t="shared" si="52"/>
        <v>17639494.559473347</v>
      </c>
      <c r="K308" s="35">
        <f>SUM(K8:K307)</f>
        <v>69936682.324982375</v>
      </c>
      <c r="L308" s="35"/>
      <c r="M308" s="35"/>
      <c r="N308" s="35"/>
      <c r="O308" s="35"/>
      <c r="P308" s="217">
        <f>SUM(P8:P307)</f>
        <v>432941678.8697868</v>
      </c>
      <c r="Q308" s="217">
        <f>SUM(Q8:Q307)</f>
        <v>419014148.97469074</v>
      </c>
      <c r="R308" s="217">
        <f>SUM(R8:R307)</f>
        <v>437762602.63761944</v>
      </c>
      <c r="S308" s="217">
        <f>SUM(S8:S307)</f>
        <v>458477743.02171952</v>
      </c>
      <c r="T308" s="217">
        <f>SUM(T8:T307)</f>
        <v>1748196173.5038168</v>
      </c>
      <c r="U308" s="217">
        <f>'2023'!V308</f>
        <v>140917032.04074165</v>
      </c>
      <c r="V308" s="217">
        <f>S308/3</f>
        <v>152825914.34057316</v>
      </c>
      <c r="W308" s="217">
        <f>T308+U308-V308</f>
        <v>1736287291.2039855</v>
      </c>
      <c r="X308" s="95" t="e">
        <f>L308/'2023'!M308*100</f>
        <v>#DIV/0!</v>
      </c>
      <c r="Y308" s="95" t="e">
        <f>N308/'2023'!O308*100</f>
        <v>#DIV/0!</v>
      </c>
      <c r="Z308" s="95" t="e">
        <f t="shared" si="50"/>
        <v>#DIV/0!</v>
      </c>
      <c r="AA308" s="95" t="e">
        <f t="shared" si="51"/>
        <v>#DIV/0!</v>
      </c>
    </row>
    <row r="309" spans="1:27" ht="6.75" customHeight="1">
      <c r="A309" s="27"/>
      <c r="B309" s="28"/>
      <c r="C309" s="28"/>
      <c r="D309" s="27"/>
      <c r="E309" s="27"/>
      <c r="F309" s="27"/>
      <c r="G309" s="32"/>
      <c r="H309" s="32"/>
      <c r="I309" s="32"/>
      <c r="J309" s="32"/>
      <c r="K309" s="39"/>
      <c r="L309" s="60"/>
      <c r="M309" s="60"/>
      <c r="N309" s="60"/>
      <c r="O309" s="60"/>
      <c r="P309" s="33"/>
      <c r="Q309" s="33"/>
      <c r="R309" s="33"/>
      <c r="S309" s="33"/>
      <c r="T309" s="33"/>
      <c r="U309" s="40"/>
      <c r="V309" s="40"/>
      <c r="W309" s="40"/>
      <c r="X309" s="95" t="e">
        <f>L309/'2023'!M309*100</f>
        <v>#DIV/0!</v>
      </c>
      <c r="Y309" s="95" t="e">
        <f>N309/'2023'!O309*100</f>
        <v>#DIV/0!</v>
      </c>
      <c r="Z309" s="95" t="e">
        <f t="shared" si="50"/>
        <v>#DIV/0!</v>
      </c>
      <c r="AA309" s="95" t="e">
        <f t="shared" si="51"/>
        <v>#DIV/0!</v>
      </c>
    </row>
    <row r="310" spans="1:27" ht="39.75" customHeight="1">
      <c r="A310" s="187" t="s">
        <v>380</v>
      </c>
      <c r="B310" s="188"/>
      <c r="C310" s="188"/>
      <c r="D310" s="190"/>
      <c r="E310" s="190"/>
      <c r="F310" s="190"/>
      <c r="G310" s="32"/>
      <c r="H310" s="32"/>
      <c r="I310" s="32"/>
      <c r="J310" s="32"/>
      <c r="K310" s="191"/>
      <c r="L310" s="60"/>
      <c r="M310" s="60"/>
      <c r="N310" s="60"/>
      <c r="O310" s="60"/>
      <c r="P310" s="193"/>
      <c r="Q310" s="193"/>
      <c r="R310" s="193"/>
      <c r="S310" s="193"/>
      <c r="T310" s="193"/>
      <c r="U310" s="193"/>
      <c r="V310" s="193"/>
      <c r="W310" s="194"/>
      <c r="X310" s="95" t="e">
        <f>L310/'2023'!M310*100</f>
        <v>#DIV/0!</v>
      </c>
      <c r="Y310" s="95" t="e">
        <f>N310/'2023'!O310*100</f>
        <v>#DIV/0!</v>
      </c>
      <c r="Z310" s="95" t="e">
        <f t="shared" si="50"/>
        <v>#DIV/0!</v>
      </c>
      <c r="AA310" s="95" t="e">
        <f t="shared" si="51"/>
        <v>#DIV/0!</v>
      </c>
    </row>
    <row r="311" spans="1:27" ht="49.5" customHeight="1">
      <c r="A311" s="48">
        <v>2901070303</v>
      </c>
      <c r="B311" s="48" t="s">
        <v>279</v>
      </c>
      <c r="C311" s="48" t="s">
        <v>94</v>
      </c>
      <c r="D311" s="48" t="s">
        <v>95</v>
      </c>
      <c r="E311" s="26" t="s">
        <v>272</v>
      </c>
      <c r="F311" s="26"/>
      <c r="G311" s="32">
        <v>186.03</v>
      </c>
      <c r="H311" s="32">
        <v>179.82900000000001</v>
      </c>
      <c r="I311" s="32">
        <v>179.82900000000001</v>
      </c>
      <c r="J311" s="32">
        <v>186.03</v>
      </c>
      <c r="K311" s="41">
        <f>G311+H311+I311+J311</f>
        <v>731.71800000000007</v>
      </c>
      <c r="L311" s="60">
        <f>'2023'!M311</f>
        <v>174.10679999999999</v>
      </c>
      <c r="M311" s="60">
        <f>('2023'!L311+'2023'!M311)/2*1.04*2-L311</f>
        <v>174.62267199999999</v>
      </c>
      <c r="N311" s="60">
        <f>'2023'!O311</f>
        <v>56.905571840000007</v>
      </c>
      <c r="O311" s="60">
        <f t="shared" si="49"/>
        <v>59.181794713600013</v>
      </c>
      <c r="P311" s="33">
        <f>G311*(L311-N311)</f>
        <v>21802.944474604796</v>
      </c>
      <c r="Q311" s="33">
        <f>(L311-N311)*H311</f>
        <v>21076.179658784637</v>
      </c>
      <c r="R311" s="33">
        <f>(M311-O311)*I311</f>
        <v>20759.617521536024</v>
      </c>
      <c r="S311" s="33">
        <f>(M311-O311)*J311</f>
        <v>21475.46640158899</v>
      </c>
      <c r="T311" s="33">
        <f t="shared" ref="T311:T338" si="53">P311+Q311+R311+S311</f>
        <v>85114.208056514442</v>
      </c>
      <c r="U311" s="34"/>
      <c r="V311" s="34"/>
      <c r="W311" s="43"/>
      <c r="X311" s="95">
        <f>L311/'2023'!M311*100</f>
        <v>100</v>
      </c>
      <c r="Y311" s="95">
        <f>N311/'2023'!O311*100</f>
        <v>100</v>
      </c>
      <c r="Z311" s="95">
        <f t="shared" si="50"/>
        <v>100.2962962962963</v>
      </c>
      <c r="AA311" s="95">
        <f t="shared" si="51"/>
        <v>104</v>
      </c>
    </row>
    <row r="312" spans="1:27" ht="49.5" customHeight="1">
      <c r="A312" s="48">
        <v>7729314745</v>
      </c>
      <c r="B312" s="48" t="s">
        <v>280</v>
      </c>
      <c r="C312" s="48" t="s">
        <v>54</v>
      </c>
      <c r="D312" s="48"/>
      <c r="E312" s="13" t="s">
        <v>270</v>
      </c>
      <c r="F312" s="13"/>
      <c r="G312" s="32">
        <v>892.45800000000008</v>
      </c>
      <c r="H312" s="32">
        <v>760.20400000000006</v>
      </c>
      <c r="I312" s="32">
        <v>824</v>
      </c>
      <c r="J312" s="32">
        <v>824</v>
      </c>
      <c r="K312" s="131">
        <f t="shared" ref="K312:K333" si="54">G312+H312+I312+J312</f>
        <v>3300.6620000000003</v>
      </c>
      <c r="L312" s="60">
        <f>'2023'!M312</f>
        <v>97.892385600000011</v>
      </c>
      <c r="M312" s="60">
        <f>('2023'!L312+'2023'!M312)/2*1.04*2-L312</f>
        <v>105.24252102399998</v>
      </c>
      <c r="N312" s="60">
        <f>'2023'!O312</f>
        <v>37.455808000000012</v>
      </c>
      <c r="O312" s="60">
        <f t="shared" si="49"/>
        <v>38.954040320000011</v>
      </c>
      <c r="P312" s="33">
        <f t="shared" ref="P312:P338" si="55">G312*(L312-N312)</f>
        <v>53937.107171740805</v>
      </c>
      <c r="Q312" s="33">
        <f t="shared" ref="Q312:Q338" si="56">(L312-N312)*H312</f>
        <v>45944.128037830407</v>
      </c>
      <c r="R312" s="33">
        <f t="shared" ref="R312:R338" si="57">(M312-O312)*I312</f>
        <v>54621.708100095973</v>
      </c>
      <c r="S312" s="33">
        <f t="shared" ref="S312:S338" si="58">(M312-O312)*J312</f>
        <v>54621.708100095973</v>
      </c>
      <c r="T312" s="33">
        <f t="shared" si="53"/>
        <v>209124.65140976314</v>
      </c>
      <c r="U312" s="38"/>
      <c r="V312" s="38"/>
      <c r="W312" s="45"/>
      <c r="X312" s="95">
        <f>L312/'2023'!M312*100</f>
        <v>100</v>
      </c>
      <c r="Y312" s="95">
        <f>N312/'2023'!O312*100</f>
        <v>100</v>
      </c>
      <c r="Z312" s="95">
        <f t="shared" si="50"/>
        <v>107.50838318930494</v>
      </c>
      <c r="AA312" s="95">
        <f t="shared" si="51"/>
        <v>104</v>
      </c>
    </row>
    <row r="313" spans="1:27" ht="49.5" customHeight="1">
      <c r="A313" s="48">
        <v>7729314745</v>
      </c>
      <c r="B313" s="48" t="s">
        <v>280</v>
      </c>
      <c r="C313" s="48" t="s">
        <v>71</v>
      </c>
      <c r="D313" s="48" t="s">
        <v>72</v>
      </c>
      <c r="E313" s="13" t="s">
        <v>270</v>
      </c>
      <c r="F313" s="13"/>
      <c r="G313" s="32">
        <v>620.18600000000004</v>
      </c>
      <c r="H313" s="32">
        <v>641.28700000000003</v>
      </c>
      <c r="I313" s="32">
        <v>767</v>
      </c>
      <c r="J313" s="32">
        <v>767</v>
      </c>
      <c r="K313" s="131">
        <f t="shared" si="54"/>
        <v>2795.473</v>
      </c>
      <c r="L313" s="60">
        <f>'2023'!M313</f>
        <v>207.11160000000004</v>
      </c>
      <c r="M313" s="60">
        <f>('2023'!L313+'2023'!M313)/2*1.04*2-L313</f>
        <v>207.72526400000001</v>
      </c>
      <c r="N313" s="60">
        <f>'2023'!O313</f>
        <v>43.264000000000003</v>
      </c>
      <c r="O313" s="60">
        <f t="shared" si="49"/>
        <v>44.994560000000007</v>
      </c>
      <c r="P313" s="33">
        <f t="shared" si="55"/>
        <v>101615.98765360002</v>
      </c>
      <c r="Q313" s="33">
        <f t="shared" si="56"/>
        <v>105073.33586120003</v>
      </c>
      <c r="R313" s="33">
        <f t="shared" si="57"/>
        <v>124814.449968</v>
      </c>
      <c r="S313" s="33">
        <f t="shared" si="58"/>
        <v>124814.449968</v>
      </c>
      <c r="T313" s="33">
        <f t="shared" si="53"/>
        <v>456318.22345080005</v>
      </c>
      <c r="U313" s="38"/>
      <c r="V313" s="38"/>
      <c r="W313" s="45"/>
      <c r="X313" s="95">
        <f>L313/'2023'!M313*100</f>
        <v>100</v>
      </c>
      <c r="Y313" s="95">
        <f>N313/'2023'!O313*100</f>
        <v>100</v>
      </c>
      <c r="Z313" s="95">
        <f t="shared" si="50"/>
        <v>100.29629629629628</v>
      </c>
      <c r="AA313" s="95">
        <f t="shared" si="51"/>
        <v>104</v>
      </c>
    </row>
    <row r="314" spans="1:27" ht="49.5" customHeight="1">
      <c r="A314" s="48">
        <v>7729314745</v>
      </c>
      <c r="B314" s="48" t="s">
        <v>280</v>
      </c>
      <c r="C314" s="48" t="s">
        <v>85</v>
      </c>
      <c r="D314" s="48" t="s">
        <v>373</v>
      </c>
      <c r="E314" s="13" t="s">
        <v>270</v>
      </c>
      <c r="F314" s="13"/>
      <c r="G314" s="32">
        <v>2123.7429999999999</v>
      </c>
      <c r="H314" s="32">
        <v>2084.5839999999998</v>
      </c>
      <c r="I314" s="32">
        <v>2607</v>
      </c>
      <c r="J314" s="32">
        <v>2607</v>
      </c>
      <c r="K314" s="131">
        <f t="shared" si="54"/>
        <v>9422.3269999999993</v>
      </c>
      <c r="L314" s="60">
        <f>'2023'!M314</f>
        <v>50.046551999999998</v>
      </c>
      <c r="M314" s="60">
        <f>('2023'!L314+'2023'!M314)/2*1.04*2-L314</f>
        <v>50.19483807999999</v>
      </c>
      <c r="N314" s="60">
        <f>'2023'!O314</f>
        <v>27.905280000000001</v>
      </c>
      <c r="O314" s="60">
        <f t="shared" si="49"/>
        <v>29.021491200000003</v>
      </c>
      <c r="P314" s="33">
        <f t="shared" si="55"/>
        <v>47022.371421095995</v>
      </c>
      <c r="Q314" s="33">
        <f t="shared" si="56"/>
        <v>46155.341350847993</v>
      </c>
      <c r="R314" s="33">
        <f t="shared" si="57"/>
        <v>55198.915316159961</v>
      </c>
      <c r="S314" s="33">
        <f t="shared" si="58"/>
        <v>55198.915316159961</v>
      </c>
      <c r="T314" s="33">
        <f t="shared" si="53"/>
        <v>203575.54340426391</v>
      </c>
      <c r="U314" s="38"/>
      <c r="V314" s="38"/>
      <c r="W314" s="45"/>
      <c r="X314" s="95">
        <f>L314/'2023'!M314*100</f>
        <v>100</v>
      </c>
      <c r="Y314" s="95">
        <f>N314/'2023'!O314*100</f>
        <v>100</v>
      </c>
      <c r="Z314" s="95">
        <f t="shared" si="50"/>
        <v>100.29629629629628</v>
      </c>
      <c r="AA314" s="95">
        <f t="shared" si="51"/>
        <v>104</v>
      </c>
    </row>
    <row r="315" spans="1:27" ht="49.5" customHeight="1">
      <c r="A315" s="48">
        <v>7729314745</v>
      </c>
      <c r="B315" s="48" t="s">
        <v>280</v>
      </c>
      <c r="C315" s="48" t="s">
        <v>108</v>
      </c>
      <c r="D315" s="48" t="s">
        <v>331</v>
      </c>
      <c r="E315" s="13" t="s">
        <v>270</v>
      </c>
      <c r="F315" s="13"/>
      <c r="G315" s="32">
        <v>60</v>
      </c>
      <c r="H315" s="32">
        <v>35.733000000000004</v>
      </c>
      <c r="I315" s="32">
        <v>55</v>
      </c>
      <c r="J315" s="32">
        <v>55</v>
      </c>
      <c r="K315" s="131">
        <f t="shared" si="54"/>
        <v>205.733</v>
      </c>
      <c r="L315" s="60">
        <f>'2023'!M315</f>
        <v>508.22380559999999</v>
      </c>
      <c r="M315" s="60">
        <f>('2023'!L315+'2023'!M315)/2*1.04*2-L315</f>
        <v>531.56709782399992</v>
      </c>
      <c r="N315" s="60">
        <f>'2023'!O315</f>
        <v>68.770183039999992</v>
      </c>
      <c r="O315" s="60">
        <f t="shared" si="49"/>
        <v>71.520990361599999</v>
      </c>
      <c r="P315" s="33">
        <f t="shared" si="55"/>
        <v>26367.217353599997</v>
      </c>
      <c r="Q315" s="33">
        <f t="shared" si="56"/>
        <v>15702.996294936482</v>
      </c>
      <c r="R315" s="33">
        <f t="shared" si="57"/>
        <v>25302.535910431994</v>
      </c>
      <c r="S315" s="33">
        <f t="shared" si="58"/>
        <v>25302.535910431994</v>
      </c>
      <c r="T315" s="33">
        <f t="shared" si="53"/>
        <v>92675.285469400464</v>
      </c>
      <c r="U315" s="38"/>
      <c r="V315" s="38"/>
      <c r="W315" s="45"/>
      <c r="X315" s="95">
        <f>L315/'2023'!M315*100</f>
        <v>100</v>
      </c>
      <c r="Y315" s="95">
        <f>N315/'2023'!O315*100</f>
        <v>100</v>
      </c>
      <c r="Z315" s="95">
        <f t="shared" si="50"/>
        <v>104.59311271270366</v>
      </c>
      <c r="AA315" s="95">
        <f t="shared" si="51"/>
        <v>104</v>
      </c>
    </row>
    <row r="316" spans="1:27" ht="49.5" customHeight="1">
      <c r="A316" s="48">
        <v>7729314745</v>
      </c>
      <c r="B316" s="48" t="s">
        <v>280</v>
      </c>
      <c r="C316" s="48" t="s">
        <v>317</v>
      </c>
      <c r="D316" s="48" t="s">
        <v>281</v>
      </c>
      <c r="E316" s="13" t="s">
        <v>270</v>
      </c>
      <c r="F316" s="13"/>
      <c r="G316" s="32">
        <v>27117</v>
      </c>
      <c r="H316" s="32">
        <v>27419</v>
      </c>
      <c r="I316" s="32">
        <v>27720</v>
      </c>
      <c r="J316" s="32">
        <v>27720</v>
      </c>
      <c r="K316" s="131">
        <f t="shared" si="54"/>
        <v>109976</v>
      </c>
      <c r="L316" s="60">
        <f>'2023'!M316</f>
        <v>51.513207980000004</v>
      </c>
      <c r="M316" s="60">
        <f>('2023'!L316+'2023'!M316)/2*1.04*2-L316</f>
        <v>55.381535799200009</v>
      </c>
      <c r="N316" s="60">
        <f>'2023'!O316</f>
        <v>28.653314560000002</v>
      </c>
      <c r="O316" s="60">
        <f t="shared" si="49"/>
        <v>29.799447142400002</v>
      </c>
      <c r="P316" s="33">
        <f t="shared" si="55"/>
        <v>619891.72987014009</v>
      </c>
      <c r="Q316" s="33">
        <f t="shared" si="56"/>
        <v>626795.41768298007</v>
      </c>
      <c r="R316" s="33">
        <f t="shared" si="57"/>
        <v>709135.49756649614</v>
      </c>
      <c r="S316" s="33">
        <f t="shared" si="58"/>
        <v>709135.49756649614</v>
      </c>
      <c r="T316" s="33">
        <f t="shared" si="53"/>
        <v>2664958.1426861123</v>
      </c>
      <c r="U316" s="38"/>
      <c r="V316" s="38"/>
      <c r="W316" s="45"/>
      <c r="X316" s="95">
        <f>L316/'2023'!M316*100</f>
        <v>100</v>
      </c>
      <c r="Y316" s="95">
        <f>N316/'2023'!O316*100</f>
        <v>100</v>
      </c>
      <c r="Z316" s="95">
        <f t="shared" si="50"/>
        <v>107.50939025327617</v>
      </c>
      <c r="AA316" s="95">
        <f t="shared" si="51"/>
        <v>104</v>
      </c>
    </row>
    <row r="317" spans="1:27" ht="49.5" customHeight="1">
      <c r="A317" s="48">
        <v>7729314745</v>
      </c>
      <c r="B317" s="48" t="s">
        <v>280</v>
      </c>
      <c r="C317" s="48" t="s">
        <v>158</v>
      </c>
      <c r="D317" s="48" t="s">
        <v>177</v>
      </c>
      <c r="E317" s="13" t="s">
        <v>270</v>
      </c>
      <c r="F317" s="13"/>
      <c r="G317" s="32">
        <v>412.57100000000003</v>
      </c>
      <c r="H317" s="32">
        <v>89.257999999999996</v>
      </c>
      <c r="I317" s="32">
        <v>516</v>
      </c>
      <c r="J317" s="32">
        <v>516</v>
      </c>
      <c r="K317" s="131">
        <f t="shared" si="54"/>
        <v>1533.829</v>
      </c>
      <c r="L317" s="60">
        <f>'2023'!M317</f>
        <v>51.513207980000004</v>
      </c>
      <c r="M317" s="60">
        <f>('2023'!L317+'2023'!M317)/2*1.04*2-L317</f>
        <v>55.381535799199995</v>
      </c>
      <c r="N317" s="60">
        <f>'2023'!O317</f>
        <v>35.426726400000007</v>
      </c>
      <c r="O317" s="60">
        <f t="shared" si="49"/>
        <v>36.843795456000009</v>
      </c>
      <c r="P317" s="33">
        <f t="shared" si="55"/>
        <v>6636.8157919421792</v>
      </c>
      <c r="Q317" s="33">
        <f t="shared" si="56"/>
        <v>1435.8471728676398</v>
      </c>
      <c r="R317" s="33">
        <f t="shared" si="57"/>
        <v>9565.4740170911919</v>
      </c>
      <c r="S317" s="33">
        <f t="shared" si="58"/>
        <v>9565.4740170911919</v>
      </c>
      <c r="T317" s="33">
        <f t="shared" si="53"/>
        <v>27203.610998992204</v>
      </c>
      <c r="U317" s="38"/>
      <c r="V317" s="38"/>
      <c r="W317" s="45"/>
      <c r="X317" s="95">
        <f>L317/'2023'!M317*100</f>
        <v>100</v>
      </c>
      <c r="Y317" s="95">
        <f>N317/'2023'!O317*100</f>
        <v>100</v>
      </c>
      <c r="Z317" s="95">
        <f t="shared" si="50"/>
        <v>107.50939025327615</v>
      </c>
      <c r="AA317" s="95">
        <f t="shared" si="51"/>
        <v>104</v>
      </c>
    </row>
    <row r="318" spans="1:27" ht="49.5" customHeight="1">
      <c r="A318" s="48">
        <v>7729314745</v>
      </c>
      <c r="B318" s="48" t="s">
        <v>280</v>
      </c>
      <c r="C318" s="48" t="s">
        <v>323</v>
      </c>
      <c r="D318" s="48" t="s">
        <v>282</v>
      </c>
      <c r="E318" s="13" t="s">
        <v>270</v>
      </c>
      <c r="F318" s="13"/>
      <c r="G318" s="32">
        <v>2161.8879999999999</v>
      </c>
      <c r="H318" s="32">
        <v>2285.5699999999997</v>
      </c>
      <c r="I318" s="32">
        <v>2815</v>
      </c>
      <c r="J318" s="32">
        <v>2815</v>
      </c>
      <c r="K318" s="131">
        <f t="shared" si="54"/>
        <v>10077.457999999999</v>
      </c>
      <c r="L318" s="60">
        <f>'2023'!M318</f>
        <v>197.21880000000004</v>
      </c>
      <c r="M318" s="60">
        <f>('2023'!L318+'2023'!M318)/2*1.04*2-L318</f>
        <v>197.80315200000001</v>
      </c>
      <c r="N318" s="60">
        <f>'2023'!O318</f>
        <v>32.469632000000004</v>
      </c>
      <c r="O318" s="60">
        <f t="shared" si="49"/>
        <v>33.768417280000008</v>
      </c>
      <c r="P318" s="33">
        <f t="shared" si="55"/>
        <v>356169.24930918409</v>
      </c>
      <c r="Q318" s="33">
        <f t="shared" si="56"/>
        <v>376545.7559057601</v>
      </c>
      <c r="R318" s="33">
        <f t="shared" si="57"/>
        <v>461757.77823680005</v>
      </c>
      <c r="S318" s="33">
        <f t="shared" si="58"/>
        <v>461757.77823680005</v>
      </c>
      <c r="T318" s="33">
        <f t="shared" si="53"/>
        <v>1656230.5616885445</v>
      </c>
      <c r="U318" s="38"/>
      <c r="V318" s="38"/>
      <c r="W318" s="45"/>
      <c r="X318" s="95">
        <f>L318/'2023'!M318*100</f>
        <v>100</v>
      </c>
      <c r="Y318" s="95">
        <f>N318/'2023'!O318*100</f>
        <v>100</v>
      </c>
      <c r="Z318" s="95">
        <f t="shared" si="50"/>
        <v>100.29629629629628</v>
      </c>
      <c r="AA318" s="95">
        <f t="shared" si="51"/>
        <v>104</v>
      </c>
    </row>
    <row r="319" spans="1:27" ht="49.5" customHeight="1">
      <c r="A319" s="48">
        <f>'2023'!A319</f>
        <v>7729314745</v>
      </c>
      <c r="B319" s="48" t="str">
        <f>'2023'!B319</f>
        <v>ФГБУ «ЦЖКУ» МО РФ</v>
      </c>
      <c r="C319" s="48" t="str">
        <f>'2023'!C319</f>
        <v>городской округ "Новая Земля"</v>
      </c>
      <c r="D319" s="48"/>
      <c r="E319" s="13" t="str">
        <f>'2023'!E319</f>
        <v>ХОЛОДНАЯ ВОДА</v>
      </c>
      <c r="F319" s="13"/>
      <c r="G319" s="32">
        <v>0</v>
      </c>
      <c r="H319" s="32">
        <v>0</v>
      </c>
      <c r="I319" s="32">
        <v>21743.25</v>
      </c>
      <c r="J319" s="32">
        <v>21743.25</v>
      </c>
      <c r="K319" s="131">
        <f t="shared" si="54"/>
        <v>43486.5</v>
      </c>
      <c r="L319" s="60">
        <f>'2023'!M319</f>
        <v>139.24590720000006</v>
      </c>
      <c r="M319" s="60">
        <f>('2023'!L319+'2023'!M319)/2*1.04*2-L319</f>
        <v>149.701023488</v>
      </c>
      <c r="N319" s="60">
        <f>'2023'!O319</f>
        <v>139.05049600000001</v>
      </c>
      <c r="O319" s="60">
        <f t="shared" si="49"/>
        <v>144.61251584000001</v>
      </c>
      <c r="P319" s="33">
        <f t="shared" si="55"/>
        <v>0</v>
      </c>
      <c r="Q319" s="33">
        <f t="shared" si="56"/>
        <v>0</v>
      </c>
      <c r="R319" s="33">
        <f t="shared" si="57"/>
        <v>110640.69391737577</v>
      </c>
      <c r="S319" s="33">
        <f t="shared" si="58"/>
        <v>110640.69391737577</v>
      </c>
      <c r="T319" s="33">
        <f t="shared" si="53"/>
        <v>221281.38783475154</v>
      </c>
      <c r="U319" s="38"/>
      <c r="V319" s="38"/>
      <c r="W319" s="45"/>
      <c r="X319" s="95">
        <f>L319/'2023'!M319*100</f>
        <v>100</v>
      </c>
      <c r="Y319" s="95">
        <f>N319/'2023'!O319*100</f>
        <v>100</v>
      </c>
      <c r="Z319" s="95">
        <f t="shared" si="50"/>
        <v>107.50838318930494</v>
      </c>
      <c r="AA319" s="95">
        <f t="shared" si="51"/>
        <v>104</v>
      </c>
    </row>
    <row r="320" spans="1:27" s="3" customFormat="1" ht="91.5" customHeight="1">
      <c r="A320" s="48">
        <v>2920008068</v>
      </c>
      <c r="B320" s="48" t="s">
        <v>375</v>
      </c>
      <c r="C320" s="48" t="s">
        <v>140</v>
      </c>
      <c r="D320" s="48" t="s">
        <v>322</v>
      </c>
      <c r="E320" s="13" t="s">
        <v>270</v>
      </c>
      <c r="F320" s="13"/>
      <c r="G320" s="32">
        <v>647.50684999999999</v>
      </c>
      <c r="H320" s="32">
        <v>654.70137</v>
      </c>
      <c r="I320" s="32">
        <v>661.89589000000001</v>
      </c>
      <c r="J320" s="32">
        <v>661.89589000000001</v>
      </c>
      <c r="K320" s="41">
        <f t="shared" ref="K320" si="59">G320+H320+I320+J320</f>
        <v>2626</v>
      </c>
      <c r="L320" s="60">
        <f>'2023'!M320</f>
        <v>52.882151200000003</v>
      </c>
      <c r="M320" s="60">
        <f>('2023'!L320+'2023'!M320)/2*1.04*2-L320</f>
        <v>56.147217247999997</v>
      </c>
      <c r="N320" s="60">
        <f>'2023'!O320</f>
        <v>36.233600000000003</v>
      </c>
      <c r="O320" s="60">
        <f t="shared" ref="O320" si="60">N320*1.04</f>
        <v>37.682944000000006</v>
      </c>
      <c r="P320" s="33">
        <f t="shared" si="55"/>
        <v>10780.05094457572</v>
      </c>
      <c r="Q320" s="33">
        <f t="shared" si="56"/>
        <v>10899.829279155145</v>
      </c>
      <c r="R320" s="33">
        <f t="shared" si="57"/>
        <v>12221.426574688145</v>
      </c>
      <c r="S320" s="33">
        <f t="shared" si="58"/>
        <v>12221.426574688145</v>
      </c>
      <c r="T320" s="33">
        <f t="shared" si="53"/>
        <v>46122.733373107149</v>
      </c>
      <c r="U320" s="52"/>
      <c r="V320" s="52"/>
      <c r="W320" s="52"/>
      <c r="X320" s="95">
        <f>L320/'2023'!M320*100</f>
        <v>100</v>
      </c>
      <c r="Y320" s="95">
        <f>N320/'2023'!O320*100</f>
        <v>100</v>
      </c>
      <c r="Z320" s="95">
        <f t="shared" si="50"/>
        <v>106.17423076389522</v>
      </c>
      <c r="AA320" s="95">
        <f t="shared" si="51"/>
        <v>104</v>
      </c>
    </row>
    <row r="321" spans="1:27" s="3" customFormat="1" ht="57" customHeight="1">
      <c r="A321" s="48" t="s">
        <v>420</v>
      </c>
      <c r="B321" s="48" t="str">
        <f>'2023'!B321</f>
        <v xml:space="preserve">ФКУ ИК-29 УФСИН по АО
</v>
      </c>
      <c r="C321" s="48" t="str">
        <f>'2023'!C321</f>
        <v>Плесецкий муниципальный район Арх.обл.</v>
      </c>
      <c r="D321" s="48" t="str">
        <f>'2023'!D321</f>
        <v>МО "Савинское"</v>
      </c>
      <c r="E321" s="49" t="str">
        <f>'2023'!E321</f>
        <v>ХОЛОДНАЯ ВОДА</v>
      </c>
      <c r="F321" s="13"/>
      <c r="G321" s="36">
        <v>308.5</v>
      </c>
      <c r="H321" s="36">
        <v>308.5</v>
      </c>
      <c r="I321" s="36">
        <v>308.5</v>
      </c>
      <c r="J321" s="36">
        <v>308.5</v>
      </c>
      <c r="K321" s="41">
        <v>1234</v>
      </c>
      <c r="L321" s="60">
        <f>'2023'!M321</f>
        <v>15.606000000000002</v>
      </c>
      <c r="M321" s="60">
        <f>('2023'!L321+'2023'!M321)/2*1.04*2-L321</f>
        <v>15.652239999999999</v>
      </c>
      <c r="N321" s="60">
        <f>'2023'!O321</f>
        <v>15.028</v>
      </c>
      <c r="O321" s="60">
        <f t="shared" ref="O321" si="61">N321*1.04</f>
        <v>15.62912</v>
      </c>
      <c r="P321" s="33">
        <f t="shared" si="55"/>
        <v>178.31300000000036</v>
      </c>
      <c r="Q321" s="33">
        <f t="shared" si="56"/>
        <v>178.31300000000036</v>
      </c>
      <c r="R321" s="33">
        <f t="shared" si="57"/>
        <v>7.1325199999995981</v>
      </c>
      <c r="S321" s="33">
        <f t="shared" si="58"/>
        <v>7.1325199999995981</v>
      </c>
      <c r="T321" s="33">
        <f t="shared" si="53"/>
        <v>370.89103999999992</v>
      </c>
      <c r="U321" s="52"/>
      <c r="V321" s="52"/>
      <c r="W321" s="52"/>
      <c r="X321" s="95">
        <f>L321/'2023'!M321*100</f>
        <v>100</v>
      </c>
      <c r="Y321" s="95">
        <f>N321/'2023'!O321*100</f>
        <v>100</v>
      </c>
      <c r="Z321" s="95">
        <f t="shared" si="50"/>
        <v>100.29629629629628</v>
      </c>
      <c r="AA321" s="95">
        <f t="shared" si="51"/>
        <v>104</v>
      </c>
    </row>
    <row r="322" spans="1:27" ht="49.5" customHeight="1">
      <c r="A322" s="48" t="s">
        <v>410</v>
      </c>
      <c r="B322" s="48" t="s">
        <v>409</v>
      </c>
      <c r="C322" s="48" t="s">
        <v>217</v>
      </c>
      <c r="D322" s="48" t="s">
        <v>226</v>
      </c>
      <c r="E322" s="13" t="s">
        <v>270</v>
      </c>
      <c r="F322" s="13"/>
      <c r="G322" s="44">
        <v>300</v>
      </c>
      <c r="H322" s="44">
        <v>300</v>
      </c>
      <c r="I322" s="44">
        <v>300</v>
      </c>
      <c r="J322" s="44">
        <v>300</v>
      </c>
      <c r="K322" s="41">
        <f t="shared" si="54"/>
        <v>1200</v>
      </c>
      <c r="L322" s="60">
        <f>'2023'!M322</f>
        <v>22.658400000000004</v>
      </c>
      <c r="M322" s="60">
        <f>('2023'!L322+'2023'!M322)/2*1.04*2-L322</f>
        <v>22.725536000000002</v>
      </c>
      <c r="N322" s="60">
        <f>'2023'!O322</f>
        <v>20.440000000000001</v>
      </c>
      <c r="O322" s="60">
        <f t="shared" ref="O322" si="62">N322*1.04</f>
        <v>21.257600000000004</v>
      </c>
      <c r="P322" s="33">
        <f t="shared" si="55"/>
        <v>665.52000000000078</v>
      </c>
      <c r="Q322" s="33">
        <f t="shared" si="56"/>
        <v>665.52000000000078</v>
      </c>
      <c r="R322" s="33">
        <f t="shared" si="57"/>
        <v>440.38079999999945</v>
      </c>
      <c r="S322" s="33">
        <f t="shared" si="58"/>
        <v>440.38079999999945</v>
      </c>
      <c r="T322" s="33">
        <f t="shared" si="53"/>
        <v>2211.8016000000007</v>
      </c>
      <c r="U322" s="38"/>
      <c r="V322" s="38"/>
      <c r="W322" s="45"/>
      <c r="X322" s="95">
        <f>L322/'2023'!M322*100</f>
        <v>100</v>
      </c>
      <c r="Y322" s="95">
        <f>N322/'2023'!O322*100</f>
        <v>100</v>
      </c>
      <c r="Z322" s="95">
        <f t="shared" si="50"/>
        <v>100.29629629629628</v>
      </c>
      <c r="AA322" s="95">
        <f t="shared" si="51"/>
        <v>104</v>
      </c>
    </row>
    <row r="323" spans="1:27" ht="49.5" customHeight="1">
      <c r="A323" s="48">
        <v>7729314745</v>
      </c>
      <c r="B323" s="48" t="s">
        <v>280</v>
      </c>
      <c r="C323" s="48" t="s">
        <v>54</v>
      </c>
      <c r="D323" s="48"/>
      <c r="E323" s="13" t="s">
        <v>272</v>
      </c>
      <c r="F323" s="13"/>
      <c r="G323" s="32">
        <v>1045.825</v>
      </c>
      <c r="H323" s="32">
        <v>860.71599999999989</v>
      </c>
      <c r="I323" s="32">
        <v>2276</v>
      </c>
      <c r="J323" s="32">
        <v>2276</v>
      </c>
      <c r="K323" s="131">
        <f t="shared" si="54"/>
        <v>6458.5410000000002</v>
      </c>
      <c r="L323" s="60">
        <f>'2023'!M323</f>
        <v>81.558936000000003</v>
      </c>
      <c r="M323" s="60">
        <f>('2023'!L323+'2023'!M323)/2*1.04*2-L323</f>
        <v>87.682693439999966</v>
      </c>
      <c r="N323" s="60">
        <f>'2023'!O323</f>
        <v>33.978464000000002</v>
      </c>
      <c r="O323" s="60">
        <f t="shared" si="49"/>
        <v>35.337602560000001</v>
      </c>
      <c r="P323" s="33">
        <f t="shared" si="55"/>
        <v>49760.847129400005</v>
      </c>
      <c r="Q323" s="33">
        <f t="shared" si="56"/>
        <v>40953.273537951995</v>
      </c>
      <c r="R323" s="33">
        <f t="shared" si="57"/>
        <v>119137.42684287993</v>
      </c>
      <c r="S323" s="33">
        <f t="shared" si="58"/>
        <v>119137.42684287993</v>
      </c>
      <c r="T323" s="33">
        <f t="shared" si="53"/>
        <v>328988.97435311181</v>
      </c>
      <c r="U323" s="38"/>
      <c r="V323" s="38"/>
      <c r="W323" s="45"/>
      <c r="X323" s="95">
        <f>L323/'2023'!M323*100</f>
        <v>100</v>
      </c>
      <c r="Y323" s="95">
        <f>N323/'2023'!O323*100</f>
        <v>100</v>
      </c>
      <c r="Z323" s="95">
        <f t="shared" si="50"/>
        <v>107.50838318930494</v>
      </c>
      <c r="AA323" s="95">
        <f t="shared" si="51"/>
        <v>104</v>
      </c>
    </row>
    <row r="324" spans="1:27" ht="49.5" customHeight="1">
      <c r="A324" s="48">
        <v>7729314745</v>
      </c>
      <c r="B324" s="48" t="s">
        <v>280</v>
      </c>
      <c r="C324" s="48" t="s">
        <v>71</v>
      </c>
      <c r="D324" s="48" t="s">
        <v>72</v>
      </c>
      <c r="E324" s="13" t="s">
        <v>272</v>
      </c>
      <c r="F324" s="13"/>
      <c r="G324" s="32">
        <v>1271.152</v>
      </c>
      <c r="H324" s="32">
        <v>1250.8629999999998</v>
      </c>
      <c r="I324" s="32">
        <v>1238</v>
      </c>
      <c r="J324" s="32">
        <v>1238</v>
      </c>
      <c r="K324" s="131">
        <f t="shared" si="54"/>
        <v>4998.0149999999994</v>
      </c>
      <c r="L324" s="60">
        <f>'2023'!M324</f>
        <v>164.61359999999999</v>
      </c>
      <c r="M324" s="60">
        <f>('2023'!L324+'2023'!M324)/2*1.04*2-L324</f>
        <v>165.10134400000001</v>
      </c>
      <c r="N324" s="60">
        <f>'2023'!O324</f>
        <v>71.277439999999999</v>
      </c>
      <c r="O324" s="60">
        <f t="shared" si="49"/>
        <v>74.128537600000001</v>
      </c>
      <c r="P324" s="33">
        <f t="shared" si="55"/>
        <v>118644.44645632</v>
      </c>
      <c r="Q324" s="33">
        <f t="shared" si="56"/>
        <v>116750.74910607998</v>
      </c>
      <c r="R324" s="33">
        <f t="shared" si="57"/>
        <v>112624.33432320002</v>
      </c>
      <c r="S324" s="33">
        <f t="shared" si="58"/>
        <v>112624.33432320002</v>
      </c>
      <c r="T324" s="33">
        <f t="shared" si="53"/>
        <v>460643.86420880002</v>
      </c>
      <c r="U324" s="38"/>
      <c r="V324" s="38"/>
      <c r="W324" s="45"/>
      <c r="X324" s="95">
        <f>L324/'2023'!M324*100</f>
        <v>100</v>
      </c>
      <c r="Y324" s="95">
        <f>N324/'2023'!O324*100</f>
        <v>100</v>
      </c>
      <c r="Z324" s="95">
        <f t="shared" si="50"/>
        <v>100.2962962962963</v>
      </c>
      <c r="AA324" s="95">
        <f t="shared" si="51"/>
        <v>104</v>
      </c>
    </row>
    <row r="325" spans="1:27" ht="49.5" customHeight="1">
      <c r="A325" s="48">
        <v>7729314745</v>
      </c>
      <c r="B325" s="48" t="s">
        <v>280</v>
      </c>
      <c r="C325" s="48" t="s">
        <v>85</v>
      </c>
      <c r="D325" s="48" t="s">
        <v>373</v>
      </c>
      <c r="E325" s="13" t="s">
        <v>272</v>
      </c>
      <c r="F325" s="13"/>
      <c r="G325" s="32">
        <v>3703.6869999999999</v>
      </c>
      <c r="H325" s="32">
        <v>3702.4790000000003</v>
      </c>
      <c r="I325" s="32">
        <v>4557</v>
      </c>
      <c r="J325" s="32">
        <v>4557</v>
      </c>
      <c r="K325" s="131">
        <f t="shared" si="54"/>
        <v>16520.166000000001</v>
      </c>
      <c r="L325" s="60">
        <f>'2023'!M325</f>
        <v>65.998800000000003</v>
      </c>
      <c r="M325" s="60">
        <f>('2023'!L325+'2023'!M325)/2*1.04*2-L325</f>
        <v>66.194351999999995</v>
      </c>
      <c r="N325" s="60">
        <f>'2023'!O325</f>
        <v>30.176639999999999</v>
      </c>
      <c r="O325" s="60">
        <f t="shared" si="49"/>
        <v>31.383705599999999</v>
      </c>
      <c r="P325" s="33">
        <f t="shared" si="55"/>
        <v>132674.06830392001</v>
      </c>
      <c r="Q325" s="33">
        <f t="shared" si="56"/>
        <v>132630.79513464004</v>
      </c>
      <c r="R325" s="33">
        <f t="shared" si="57"/>
        <v>158632.11564479998</v>
      </c>
      <c r="S325" s="33">
        <f t="shared" si="58"/>
        <v>158632.11564479998</v>
      </c>
      <c r="T325" s="33">
        <f t="shared" si="53"/>
        <v>582569.09472816007</v>
      </c>
      <c r="U325" s="38"/>
      <c r="V325" s="38"/>
      <c r="W325" s="45"/>
      <c r="X325" s="95">
        <f>L325/'2023'!M325*100</f>
        <v>100</v>
      </c>
      <c r="Y325" s="95">
        <f>N325/'2023'!O325*100</f>
        <v>100</v>
      </c>
      <c r="Z325" s="95">
        <f t="shared" si="50"/>
        <v>100.29629629629628</v>
      </c>
      <c r="AA325" s="95">
        <f t="shared" si="51"/>
        <v>104</v>
      </c>
    </row>
    <row r="326" spans="1:27" ht="49.5" customHeight="1">
      <c r="A326" s="48">
        <v>7729314745</v>
      </c>
      <c r="B326" s="48" t="s">
        <v>280</v>
      </c>
      <c r="C326" s="48" t="s">
        <v>317</v>
      </c>
      <c r="D326" s="48" t="s">
        <v>281</v>
      </c>
      <c r="E326" s="13" t="s">
        <v>272</v>
      </c>
      <c r="F326" s="13"/>
      <c r="G326" s="32">
        <v>35046</v>
      </c>
      <c r="H326" s="32">
        <v>35435</v>
      </c>
      <c r="I326" s="32">
        <v>35825</v>
      </c>
      <c r="J326" s="32">
        <v>35825</v>
      </c>
      <c r="K326" s="131">
        <f t="shared" si="54"/>
        <v>142131</v>
      </c>
      <c r="L326" s="60">
        <f>'2023'!M326</f>
        <v>38.837116196848008</v>
      </c>
      <c r="M326" s="60">
        <f>('2023'!L326+'2023'!M326)/2*1.04*2-L326</f>
        <v>40.960773733921933</v>
      </c>
      <c r="N326" s="60">
        <f>'2023'!O326</f>
        <v>27.04</v>
      </c>
      <c r="O326" s="60">
        <f t="shared" si="49"/>
        <v>28.121600000000001</v>
      </c>
      <c r="P326" s="33">
        <f t="shared" si="55"/>
        <v>413441.73423473531</v>
      </c>
      <c r="Q326" s="33">
        <f t="shared" si="56"/>
        <v>418030.81243530917</v>
      </c>
      <c r="R326" s="33">
        <f t="shared" si="57"/>
        <v>459963.3990177532</v>
      </c>
      <c r="S326" s="33">
        <f t="shared" si="58"/>
        <v>459963.3990177532</v>
      </c>
      <c r="T326" s="33">
        <f t="shared" si="53"/>
        <v>1751399.3447055509</v>
      </c>
      <c r="U326" s="38"/>
      <c r="V326" s="38"/>
      <c r="W326" s="45"/>
      <c r="X326" s="95">
        <f>L326/'2023'!M326*100</f>
        <v>100</v>
      </c>
      <c r="Y326" s="95">
        <f>N326/'2023'!O326*100</f>
        <v>100</v>
      </c>
      <c r="Z326" s="95">
        <f t="shared" si="50"/>
        <v>105.46811335401438</v>
      </c>
      <c r="AA326" s="95">
        <f t="shared" si="51"/>
        <v>104</v>
      </c>
    </row>
    <row r="327" spans="1:27" ht="49.5" customHeight="1">
      <c r="A327" s="48">
        <v>7729314745</v>
      </c>
      <c r="B327" s="48" t="s">
        <v>280</v>
      </c>
      <c r="C327" s="48" t="s">
        <v>158</v>
      </c>
      <c r="D327" s="48" t="s">
        <v>177</v>
      </c>
      <c r="E327" s="13" t="s">
        <v>272</v>
      </c>
      <c r="F327" s="13"/>
      <c r="G327" s="32">
        <v>407.19399999999996</v>
      </c>
      <c r="H327" s="32">
        <v>422.78399999999999</v>
      </c>
      <c r="I327" s="32">
        <v>443</v>
      </c>
      <c r="J327" s="32">
        <v>443</v>
      </c>
      <c r="K327" s="131">
        <f t="shared" si="54"/>
        <v>1715.9780000000001</v>
      </c>
      <c r="L327" s="60">
        <f>'2023'!M327</f>
        <v>38.837116196848008</v>
      </c>
      <c r="M327" s="60">
        <f>('2023'!L327+'2023'!M327)/2*1.04*2-L327</f>
        <v>40.960773733921918</v>
      </c>
      <c r="N327" s="60">
        <f>'2023'!O327</f>
        <v>34.935679999999998</v>
      </c>
      <c r="O327" s="60">
        <f t="shared" si="49"/>
        <v>36.333107200000001</v>
      </c>
      <c r="P327" s="33">
        <f t="shared" si="55"/>
        <v>1588.6414107393284</v>
      </c>
      <c r="Q327" s="33">
        <f t="shared" si="56"/>
        <v>1649.4648010481892</v>
      </c>
      <c r="R327" s="33">
        <f t="shared" si="57"/>
        <v>2050.0562745274096</v>
      </c>
      <c r="S327" s="33">
        <f t="shared" si="58"/>
        <v>2050.0562745274096</v>
      </c>
      <c r="T327" s="33">
        <f t="shared" si="53"/>
        <v>7338.2187608423374</v>
      </c>
      <c r="U327" s="38"/>
      <c r="V327" s="38"/>
      <c r="W327" s="45"/>
      <c r="X327" s="95">
        <f>L327/'2023'!M327*100</f>
        <v>100</v>
      </c>
      <c r="Y327" s="95">
        <f>N327/'2023'!O327*100</f>
        <v>100</v>
      </c>
      <c r="Z327" s="95">
        <f t="shared" si="50"/>
        <v>105.46811335401433</v>
      </c>
      <c r="AA327" s="95">
        <f t="shared" si="51"/>
        <v>104</v>
      </c>
    </row>
    <row r="328" spans="1:27" ht="49.5" customHeight="1">
      <c r="A328" s="48">
        <v>7729314745</v>
      </c>
      <c r="B328" s="48" t="s">
        <v>280</v>
      </c>
      <c r="C328" s="48" t="s">
        <v>323</v>
      </c>
      <c r="D328" s="48" t="s">
        <v>282</v>
      </c>
      <c r="E328" s="13" t="s">
        <v>272</v>
      </c>
      <c r="F328" s="13"/>
      <c r="G328" s="32">
        <v>3644.8409999999999</v>
      </c>
      <c r="H328" s="32">
        <v>3439.52</v>
      </c>
      <c r="I328" s="32">
        <v>9041</v>
      </c>
      <c r="J328" s="32">
        <v>9041</v>
      </c>
      <c r="K328" s="131">
        <f t="shared" si="54"/>
        <v>25166.361000000001</v>
      </c>
      <c r="L328" s="60">
        <f>'2023'!M328</f>
        <v>95.644800000000004</v>
      </c>
      <c r="M328" s="60">
        <f>('2023'!L328+'2023'!M328)/2*1.04*2-L328</f>
        <v>95.928191999999996</v>
      </c>
      <c r="N328" s="60">
        <f>'2023'!O328</f>
        <v>21.632000000000001</v>
      </c>
      <c r="O328" s="60">
        <f t="shared" si="49"/>
        <v>22.497280000000003</v>
      </c>
      <c r="P328" s="33">
        <f t="shared" si="55"/>
        <v>269764.8879648</v>
      </c>
      <c r="Q328" s="33">
        <f t="shared" si="56"/>
        <v>254568.505856</v>
      </c>
      <c r="R328" s="33">
        <f t="shared" si="57"/>
        <v>663888.87539199996</v>
      </c>
      <c r="S328" s="33">
        <f t="shared" si="58"/>
        <v>663888.87539199996</v>
      </c>
      <c r="T328" s="33">
        <f t="shared" si="53"/>
        <v>1852111.1446048</v>
      </c>
      <c r="U328" s="38"/>
      <c r="V328" s="38"/>
      <c r="W328" s="45"/>
      <c r="X328" s="95">
        <f>L328/'2023'!M328*100</f>
        <v>100</v>
      </c>
      <c r="Y328" s="95">
        <f>N328/'2023'!O328*100</f>
        <v>100</v>
      </c>
      <c r="Z328" s="95">
        <f t="shared" si="50"/>
        <v>100.29629629629628</v>
      </c>
      <c r="AA328" s="95">
        <f t="shared" si="51"/>
        <v>104</v>
      </c>
    </row>
    <row r="329" spans="1:27" ht="49.5" customHeight="1">
      <c r="A329" s="48">
        <f>'2023'!A329</f>
        <v>7729314745</v>
      </c>
      <c r="B329" s="48" t="str">
        <f>'2023'!B329</f>
        <v>ФГБУ «ЦЖКУ» МО РФ</v>
      </c>
      <c r="C329" s="48" t="str">
        <f>'2023'!C329</f>
        <v>городской округ "Новая Земля"</v>
      </c>
      <c r="D329" s="48"/>
      <c r="E329" s="13" t="str">
        <f>'2023'!E329</f>
        <v>ВОДООТВЕДЕНИЕ</v>
      </c>
      <c r="F329" s="13"/>
      <c r="G329" s="32">
        <v>0</v>
      </c>
      <c r="H329" s="32">
        <v>0</v>
      </c>
      <c r="I329" s="32">
        <v>0</v>
      </c>
      <c r="J329" s="32">
        <v>0</v>
      </c>
      <c r="K329" s="131">
        <f t="shared" ref="K329" si="63">G329+H329+I329+J329</f>
        <v>0</v>
      </c>
      <c r="L329" s="60">
        <f>'2023'!M329</f>
        <v>21.840788800000002</v>
      </c>
      <c r="M329" s="60">
        <f>('2023'!L329+'2023'!M329)/2*1.04*2-L329</f>
        <v>22.526140351999995</v>
      </c>
      <c r="N329" s="60">
        <f>'2023'!O329</f>
        <v>21.652508799999993</v>
      </c>
      <c r="O329" s="60">
        <f>N329*1.04+0.01</f>
        <v>22.528609151999994</v>
      </c>
      <c r="P329" s="33">
        <f t="shared" si="55"/>
        <v>0</v>
      </c>
      <c r="Q329" s="33">
        <f t="shared" si="56"/>
        <v>0</v>
      </c>
      <c r="R329" s="33">
        <f t="shared" si="57"/>
        <v>0</v>
      </c>
      <c r="S329" s="33">
        <f t="shared" si="58"/>
        <v>0</v>
      </c>
      <c r="T329" s="33">
        <f t="shared" si="53"/>
        <v>0</v>
      </c>
      <c r="U329" s="38"/>
      <c r="V329" s="38"/>
      <c r="W329" s="45"/>
      <c r="X329" s="95">
        <f>L329/'2023'!M329*100</f>
        <v>100</v>
      </c>
      <c r="Y329" s="95">
        <f>N329/'2023'!O329*100</f>
        <v>100</v>
      </c>
      <c r="Z329" s="95">
        <f t="shared" si="50"/>
        <v>103.13794322300298</v>
      </c>
      <c r="AA329" s="95">
        <f t="shared" si="51"/>
        <v>104.04618402464291</v>
      </c>
    </row>
    <row r="330" spans="1:27" ht="64.5" customHeight="1">
      <c r="A330" s="48">
        <v>7729314745</v>
      </c>
      <c r="B330" s="48" t="s">
        <v>280</v>
      </c>
      <c r="C330" s="48" t="s">
        <v>54</v>
      </c>
      <c r="D330" s="48"/>
      <c r="E330" s="13" t="s">
        <v>271</v>
      </c>
      <c r="F330" s="13"/>
      <c r="G330" s="32">
        <v>383.65600000000006</v>
      </c>
      <c r="H330" s="32">
        <v>214.702</v>
      </c>
      <c r="I330" s="32">
        <v>700</v>
      </c>
      <c r="J330" s="32">
        <v>700</v>
      </c>
      <c r="K330" s="131">
        <f>G330+H330+I330+J330</f>
        <v>1998.3580000000002</v>
      </c>
      <c r="L330" s="60">
        <f>'2023'!M330</f>
        <v>97.892385600000011</v>
      </c>
      <c r="M330" s="60">
        <f>('2023'!L330+'2023'!M330)/2*1.04*2-L330</f>
        <v>105.24252102399998</v>
      </c>
      <c r="N330" s="60">
        <f>'2023'!O330</f>
        <v>37.455808000000012</v>
      </c>
      <c r="O330" s="60">
        <f t="shared" si="49"/>
        <v>38.954040320000011</v>
      </c>
      <c r="P330" s="33">
        <f t="shared" si="55"/>
        <v>23186.855615705605</v>
      </c>
      <c r="Q330" s="33">
        <f t="shared" si="56"/>
        <v>12975.8540838752</v>
      </c>
      <c r="R330" s="33">
        <f t="shared" si="57"/>
        <v>46401.936492799978</v>
      </c>
      <c r="S330" s="33">
        <f t="shared" si="58"/>
        <v>46401.936492799978</v>
      </c>
      <c r="T330" s="33">
        <f t="shared" si="53"/>
        <v>128966.58268518077</v>
      </c>
      <c r="U330" s="38"/>
      <c r="V330" s="38"/>
      <c r="W330" s="45"/>
      <c r="X330" s="95">
        <f>L330/'2023'!M330*100</f>
        <v>100</v>
      </c>
      <c r="Y330" s="95">
        <f>N330/'2023'!O330*100</f>
        <v>100</v>
      </c>
      <c r="Z330" s="95">
        <f t="shared" si="50"/>
        <v>107.50838318930494</v>
      </c>
      <c r="AA330" s="95">
        <f t="shared" si="51"/>
        <v>104</v>
      </c>
    </row>
    <row r="331" spans="1:27" ht="64.5" customHeight="1">
      <c r="A331" s="48">
        <v>7729314745</v>
      </c>
      <c r="B331" s="48" t="s">
        <v>280</v>
      </c>
      <c r="C331" s="48" t="s">
        <v>71</v>
      </c>
      <c r="D331" s="48" t="s">
        <v>72</v>
      </c>
      <c r="E331" s="13" t="s">
        <v>271</v>
      </c>
      <c r="F331" s="13"/>
      <c r="G331" s="32">
        <v>675.19499999999994</v>
      </c>
      <c r="H331" s="32">
        <v>647.88</v>
      </c>
      <c r="I331" s="32">
        <v>1109</v>
      </c>
      <c r="J331" s="32">
        <v>1109</v>
      </c>
      <c r="K331" s="131">
        <f t="shared" si="54"/>
        <v>3541.0749999999998</v>
      </c>
      <c r="L331" s="60">
        <f>'2023'!M331</f>
        <v>207.11160000000004</v>
      </c>
      <c r="M331" s="60">
        <f>('2023'!L331+'2023'!M331)/2*1.04*2-L331</f>
        <v>207.72526400000001</v>
      </c>
      <c r="N331" s="60">
        <f>'2023'!O331</f>
        <v>43.264000000000003</v>
      </c>
      <c r="O331" s="60">
        <f t="shared" si="49"/>
        <v>44.994560000000007</v>
      </c>
      <c r="P331" s="33">
        <f t="shared" si="55"/>
        <v>110629.08028200001</v>
      </c>
      <c r="Q331" s="33">
        <f t="shared" si="56"/>
        <v>106153.58308800001</v>
      </c>
      <c r="R331" s="33">
        <f t="shared" si="57"/>
        <v>180468.35073599999</v>
      </c>
      <c r="S331" s="33">
        <f t="shared" si="58"/>
        <v>180468.35073599999</v>
      </c>
      <c r="T331" s="33">
        <f t="shared" si="53"/>
        <v>577719.36484199995</v>
      </c>
      <c r="U331" s="38"/>
      <c r="V331" s="38"/>
      <c r="W331" s="45"/>
      <c r="X331" s="95">
        <f>L331/'2023'!M331*100</f>
        <v>100</v>
      </c>
      <c r="Y331" s="95">
        <f>N331/'2023'!O331*100</f>
        <v>100</v>
      </c>
      <c r="Z331" s="95">
        <f t="shared" si="50"/>
        <v>100.29629629629628</v>
      </c>
      <c r="AA331" s="95">
        <f t="shared" si="51"/>
        <v>104</v>
      </c>
    </row>
    <row r="332" spans="1:27" ht="64.5" customHeight="1">
      <c r="A332" s="48">
        <v>7729314745</v>
      </c>
      <c r="B332" s="48" t="s">
        <v>280</v>
      </c>
      <c r="C332" s="48" t="s">
        <v>60</v>
      </c>
      <c r="D332" s="48"/>
      <c r="E332" s="13" t="s">
        <v>271</v>
      </c>
      <c r="F332" s="13"/>
      <c r="G332" s="32">
        <v>0</v>
      </c>
      <c r="H332" s="32">
        <v>0</v>
      </c>
      <c r="I332" s="32">
        <v>1977</v>
      </c>
      <c r="J332" s="32">
        <v>1977</v>
      </c>
      <c r="K332" s="131">
        <f t="shared" si="54"/>
        <v>3954</v>
      </c>
      <c r="L332" s="60">
        <f>'2023'!M332</f>
        <v>38.837020608848</v>
      </c>
      <c r="M332" s="60">
        <f>('2023'!L332+'2023'!M332)/2*1.04*2-L332</f>
        <v>40.958284622401912</v>
      </c>
      <c r="N332" s="60">
        <f>'2023'!O332</f>
        <v>38.814309281280003</v>
      </c>
      <c r="O332" s="60">
        <f t="shared" si="49"/>
        <v>40.366881652531205</v>
      </c>
      <c r="P332" s="33">
        <f t="shared" si="55"/>
        <v>0</v>
      </c>
      <c r="Q332" s="33">
        <f t="shared" si="56"/>
        <v>0</v>
      </c>
      <c r="R332" s="33">
        <f t="shared" si="57"/>
        <v>1169.2036714343874</v>
      </c>
      <c r="S332" s="33">
        <f t="shared" si="58"/>
        <v>1169.2036714343874</v>
      </c>
      <c r="T332" s="33">
        <f t="shared" si="53"/>
        <v>2338.4073428687748</v>
      </c>
      <c r="U332" s="38"/>
      <c r="V332" s="38"/>
      <c r="W332" s="45"/>
      <c r="X332" s="95">
        <f>L332/'2023'!M332*100</f>
        <v>100</v>
      </c>
      <c r="Y332" s="95">
        <f>N332/'2023'!O332*100</f>
        <v>100</v>
      </c>
      <c r="Z332" s="95">
        <f t="shared" si="50"/>
        <v>105.4619638177668</v>
      </c>
      <c r="AA332" s="95">
        <f t="shared" si="51"/>
        <v>104</v>
      </c>
    </row>
    <row r="333" spans="1:27" ht="64.5" customHeight="1">
      <c r="A333" s="48">
        <v>7729314745</v>
      </c>
      <c r="B333" s="48" t="s">
        <v>280</v>
      </c>
      <c r="C333" s="48" t="s">
        <v>85</v>
      </c>
      <c r="D333" s="48" t="s">
        <v>329</v>
      </c>
      <c r="E333" s="13" t="s">
        <v>271</v>
      </c>
      <c r="F333" s="13"/>
      <c r="G333" s="32">
        <v>1677.4880000000001</v>
      </c>
      <c r="H333" s="32">
        <v>1685.7869999999998</v>
      </c>
      <c r="I333" s="32">
        <v>3850</v>
      </c>
      <c r="J333" s="32">
        <v>3850</v>
      </c>
      <c r="K333" s="131">
        <f t="shared" si="54"/>
        <v>11063.275</v>
      </c>
      <c r="L333" s="60">
        <f>'2023'!M333</f>
        <v>50.046551999999998</v>
      </c>
      <c r="M333" s="60">
        <f>('2023'!L333+'2023'!M333)/2*1.04*2-L333</f>
        <v>50.19483807999999</v>
      </c>
      <c r="N333" s="60">
        <f>'2023'!O333</f>
        <v>27.905280000000001</v>
      </c>
      <c r="O333" s="60">
        <f t="shared" si="49"/>
        <v>29.021491200000003</v>
      </c>
      <c r="P333" s="33">
        <f t="shared" si="55"/>
        <v>37141.718084736</v>
      </c>
      <c r="Q333" s="33">
        <f t="shared" si="56"/>
        <v>37325.468501063988</v>
      </c>
      <c r="R333" s="33">
        <f t="shared" si="57"/>
        <v>81517.385487999942</v>
      </c>
      <c r="S333" s="33">
        <f t="shared" si="58"/>
        <v>81517.385487999942</v>
      </c>
      <c r="T333" s="33">
        <f t="shared" si="53"/>
        <v>237501.95756179988</v>
      </c>
      <c r="U333" s="38"/>
      <c r="V333" s="38"/>
      <c r="W333" s="45"/>
      <c r="X333" s="95">
        <f>L333/'2023'!M333*100</f>
        <v>100</v>
      </c>
      <c r="Y333" s="95">
        <f>N333/'2023'!O333*100</f>
        <v>100</v>
      </c>
      <c r="Z333" s="95">
        <f t="shared" si="50"/>
        <v>100.29629629629628</v>
      </c>
      <c r="AA333" s="95">
        <f t="shared" si="51"/>
        <v>104</v>
      </c>
    </row>
    <row r="334" spans="1:27" ht="64.5" customHeight="1">
      <c r="A334" s="48">
        <f>'2023'!A334</f>
        <v>7729314745</v>
      </c>
      <c r="B334" s="48" t="str">
        <f>'2023'!B334</f>
        <v>ФГБУ «ЦЖКУ» МО РФ</v>
      </c>
      <c r="C334" s="48" t="str">
        <f>'2023'!C334</f>
        <v>городской округ Арх.обл. "Мирный"</v>
      </c>
      <c r="D334" s="48" t="str">
        <f>'2023'!D334</f>
        <v>в/г № 15</v>
      </c>
      <c r="E334" s="14" t="str">
        <f>'2023'!E334</f>
        <v>Горячая вода в части компонента на холодную воду</v>
      </c>
      <c r="F334" s="13"/>
      <c r="G334" s="32">
        <v>0</v>
      </c>
      <c r="H334" s="32">
        <v>0</v>
      </c>
      <c r="I334" s="32">
        <v>7555.75</v>
      </c>
      <c r="J334" s="32">
        <v>7555.75</v>
      </c>
      <c r="K334" s="131">
        <f t="shared" ref="K334:K335" si="64">G334+H334+I334+J334</f>
        <v>15111.5</v>
      </c>
      <c r="L334" s="60">
        <f>'2023'!M334</f>
        <v>28.654669148</v>
      </c>
      <c r="M334" s="60">
        <f>('2023'!L334+'2023'!M334)/2*1.04*2-L334</f>
        <v>30.010480613919999</v>
      </c>
      <c r="N334" s="60">
        <f>'2023'!O334</f>
        <v>28.64628416</v>
      </c>
      <c r="O334" s="60">
        <f t="shared" ref="O334:O335" si="65">N334*1.04</f>
        <v>29.792135526400003</v>
      </c>
      <c r="P334" s="33">
        <f t="shared" si="55"/>
        <v>0</v>
      </c>
      <c r="Q334" s="33">
        <f t="shared" si="56"/>
        <v>0</v>
      </c>
      <c r="R334" s="33">
        <f t="shared" si="57"/>
        <v>1649.7608950292092</v>
      </c>
      <c r="S334" s="33">
        <f t="shared" si="58"/>
        <v>1649.7608950292092</v>
      </c>
      <c r="T334" s="33">
        <f t="shared" si="53"/>
        <v>3299.5217900584184</v>
      </c>
      <c r="U334" s="38"/>
      <c r="V334" s="38"/>
      <c r="W334" s="45"/>
      <c r="X334" s="95">
        <f>L334/'2023'!M334*100</f>
        <v>100</v>
      </c>
      <c r="Y334" s="95">
        <f>N334/'2023'!O334*100</f>
        <v>100</v>
      </c>
      <c r="Z334" s="95">
        <f t="shared" si="50"/>
        <v>104.7315551225432</v>
      </c>
      <c r="AA334" s="95">
        <f t="shared" si="51"/>
        <v>104</v>
      </c>
    </row>
    <row r="335" spans="1:27" ht="64.5" customHeight="1">
      <c r="A335" s="48">
        <f>'2023'!A335</f>
        <v>7729314745</v>
      </c>
      <c r="B335" s="48" t="str">
        <f>'2023'!B335</f>
        <v>ФГБУ «ЦЖКУ» МО РФ</v>
      </c>
      <c r="C335" s="48" t="str">
        <f>'2023'!C335</f>
        <v>городской округ "Новая Земля"</v>
      </c>
      <c r="D335" s="48"/>
      <c r="E335" s="14" t="str">
        <f>'2023'!E335</f>
        <v>Горячая вода в части компонента на холодную воду</v>
      </c>
      <c r="F335" s="13"/>
      <c r="G335" s="32">
        <v>0</v>
      </c>
      <c r="H335" s="32">
        <v>0</v>
      </c>
      <c r="I335" s="32">
        <v>11874.75</v>
      </c>
      <c r="J335" s="32">
        <v>11874.75</v>
      </c>
      <c r="K335" s="131">
        <f t="shared" si="64"/>
        <v>23749.5</v>
      </c>
      <c r="L335" s="60">
        <f>'2023'!M335</f>
        <v>139.24590720000003</v>
      </c>
      <c r="M335" s="60">
        <f>('2023'!L335+'2023'!M335)/2*1.04*2-L335</f>
        <v>149.70102348799998</v>
      </c>
      <c r="N335" s="60">
        <f>'2023'!O335</f>
        <v>139.05049600000001</v>
      </c>
      <c r="O335" s="60">
        <f t="shared" si="65"/>
        <v>144.61251584000001</v>
      </c>
      <c r="P335" s="33">
        <f t="shared" si="55"/>
        <v>0</v>
      </c>
      <c r="Q335" s="33">
        <f t="shared" si="56"/>
        <v>0</v>
      </c>
      <c r="R335" s="33">
        <f t="shared" si="57"/>
        <v>60424.756193087538</v>
      </c>
      <c r="S335" s="33">
        <f t="shared" si="58"/>
        <v>60424.756193087538</v>
      </c>
      <c r="T335" s="33">
        <f t="shared" si="53"/>
        <v>120849.51238617508</v>
      </c>
      <c r="U335" s="38"/>
      <c r="V335" s="38"/>
      <c r="W335" s="45"/>
      <c r="X335" s="95">
        <f>L335/'2023'!M335*100</f>
        <v>100</v>
      </c>
      <c r="Y335" s="95">
        <f>N335/'2023'!O335*100</f>
        <v>100</v>
      </c>
      <c r="Z335" s="95">
        <f t="shared" si="50"/>
        <v>107.50838318930494</v>
      </c>
      <c r="AA335" s="95">
        <f t="shared" si="51"/>
        <v>104</v>
      </c>
    </row>
    <row r="336" spans="1:27" ht="64.5" customHeight="1">
      <c r="A336" s="48">
        <v>7729314745</v>
      </c>
      <c r="B336" s="48" t="s">
        <v>280</v>
      </c>
      <c r="C336" s="48" t="s">
        <v>323</v>
      </c>
      <c r="D336" s="48" t="s">
        <v>282</v>
      </c>
      <c r="E336" s="13" t="s">
        <v>271</v>
      </c>
      <c r="F336" s="13"/>
      <c r="G336" s="32">
        <v>4309</v>
      </c>
      <c r="H336" s="32">
        <v>4309</v>
      </c>
      <c r="I336" s="32">
        <v>4309</v>
      </c>
      <c r="J336" s="32">
        <v>4309</v>
      </c>
      <c r="K336" s="131">
        <f>G336+H336+I336+J336</f>
        <v>17236</v>
      </c>
      <c r="L336" s="60">
        <f>'2023'!M336</f>
        <v>197.21880000000004</v>
      </c>
      <c r="M336" s="60">
        <f>('2023'!L336+'2023'!M336)/2*1.04*2-L336</f>
        <v>197.80315200000001</v>
      </c>
      <c r="N336" s="60">
        <f>'2023'!O336</f>
        <v>32.469632000000004</v>
      </c>
      <c r="O336" s="60">
        <f>N336*1.04</f>
        <v>33.768417280000008</v>
      </c>
      <c r="P336" s="33">
        <f t="shared" si="55"/>
        <v>709904.16491200018</v>
      </c>
      <c r="Q336" s="33">
        <f t="shared" si="56"/>
        <v>709904.16491200018</v>
      </c>
      <c r="R336" s="33">
        <f t="shared" si="57"/>
        <v>706825.67190848012</v>
      </c>
      <c r="S336" s="33">
        <f t="shared" si="58"/>
        <v>706825.67190848012</v>
      </c>
      <c r="T336" s="33">
        <f t="shared" si="53"/>
        <v>2833459.6736409608</v>
      </c>
      <c r="U336" s="38"/>
      <c r="V336" s="38"/>
      <c r="W336" s="45"/>
      <c r="X336" s="95">
        <f>L336/'2023'!M336*100</f>
        <v>100</v>
      </c>
      <c r="Y336" s="95">
        <f>N336/'2023'!O336*100</f>
        <v>100</v>
      </c>
      <c r="Z336" s="95">
        <f t="shared" si="50"/>
        <v>100.29629629629628</v>
      </c>
      <c r="AA336" s="95">
        <f t="shared" si="51"/>
        <v>104</v>
      </c>
    </row>
    <row r="337" spans="1:27" ht="64.5" customHeight="1">
      <c r="A337" s="48">
        <v>2911001370</v>
      </c>
      <c r="B337" s="48" t="s">
        <v>414</v>
      </c>
      <c r="C337" s="48" t="s">
        <v>259</v>
      </c>
      <c r="D337" s="48"/>
      <c r="E337" s="49" t="str">
        <f>'2023'!E337</f>
        <v>ХОЛОДНАЯ ВОДА</v>
      </c>
      <c r="F337" s="13"/>
      <c r="G337" s="32">
        <v>0</v>
      </c>
      <c r="H337" s="32">
        <v>0</v>
      </c>
      <c r="I337" s="32">
        <v>915</v>
      </c>
      <c r="J337" s="32">
        <v>915</v>
      </c>
      <c r="K337" s="41">
        <f>G337+H337+I337+J337</f>
        <v>1830</v>
      </c>
      <c r="L337" s="60">
        <f>'2023'!M337</f>
        <v>22.850582640000006</v>
      </c>
      <c r="M337" s="60">
        <f>('2023'!L337+'2023'!M337)/2*1.04*2-L337</f>
        <v>24.5662919456</v>
      </c>
      <c r="N337" s="60">
        <f>'2023'!O337</f>
        <v>22.818515200000004</v>
      </c>
      <c r="O337" s="60">
        <f>N337*1.04</f>
        <v>23.731255808000004</v>
      </c>
      <c r="P337" s="33">
        <f t="shared" si="55"/>
        <v>0</v>
      </c>
      <c r="Q337" s="33">
        <f t="shared" si="56"/>
        <v>0</v>
      </c>
      <c r="R337" s="33">
        <f t="shared" si="57"/>
        <v>764.05806590399629</v>
      </c>
      <c r="S337" s="33">
        <f t="shared" si="58"/>
        <v>764.05806590399629</v>
      </c>
      <c r="T337" s="33">
        <f t="shared" si="53"/>
        <v>1528.1161318079926</v>
      </c>
      <c r="U337" s="38"/>
      <c r="V337" s="38"/>
      <c r="W337" s="45"/>
      <c r="X337" s="95">
        <f>L337/'2023'!M337*100</f>
        <v>100</v>
      </c>
      <c r="Y337" s="95">
        <f>N337/'2023'!O337*100</f>
        <v>100</v>
      </c>
      <c r="Z337" s="95">
        <f t="shared" si="50"/>
        <v>107.50838318930494</v>
      </c>
      <c r="AA337" s="95">
        <f t="shared" si="51"/>
        <v>104</v>
      </c>
    </row>
    <row r="338" spans="1:27" ht="64.5" customHeight="1">
      <c r="A338" s="48">
        <v>2912003370</v>
      </c>
      <c r="B338" s="48" t="s">
        <v>416</v>
      </c>
      <c r="C338" s="48" t="s">
        <v>415</v>
      </c>
      <c r="D338" s="48"/>
      <c r="E338" s="49" t="str">
        <f>'2023'!E338</f>
        <v>ХОЛОДНАЯ ВОДА</v>
      </c>
      <c r="F338" s="13"/>
      <c r="G338" s="32">
        <v>117</v>
      </c>
      <c r="H338" s="32">
        <v>117</v>
      </c>
      <c r="I338" s="32">
        <v>117</v>
      </c>
      <c r="J338" s="32">
        <v>117</v>
      </c>
      <c r="K338" s="41">
        <f>G338+H338+I338+J338</f>
        <v>468</v>
      </c>
      <c r="L338" s="60">
        <f>'2023'!M338</f>
        <v>62.877600000000001</v>
      </c>
      <c r="M338" s="60">
        <f>('2023'!L338+'2023'!M338)/2*1.04*2-L338</f>
        <v>63.063904000000008</v>
      </c>
      <c r="N338" s="60">
        <f>'2023'!O338</f>
        <v>48.1312</v>
      </c>
      <c r="O338" s="60">
        <f>N338*1.04</f>
        <v>50.056448000000003</v>
      </c>
      <c r="P338" s="33">
        <f t="shared" si="55"/>
        <v>1725.3288000000002</v>
      </c>
      <c r="Q338" s="33">
        <f t="shared" si="56"/>
        <v>1725.3288000000002</v>
      </c>
      <c r="R338" s="33">
        <f t="shared" si="57"/>
        <v>1521.8723520000005</v>
      </c>
      <c r="S338" s="33">
        <f t="shared" si="58"/>
        <v>1521.8723520000005</v>
      </c>
      <c r="T338" s="33">
        <f t="shared" si="53"/>
        <v>6494.4023040000011</v>
      </c>
      <c r="U338" s="38"/>
      <c r="V338" s="38"/>
      <c r="W338" s="45"/>
      <c r="X338" s="95">
        <f>L338/'2023'!M338*100</f>
        <v>100</v>
      </c>
      <c r="Y338" s="95">
        <f>N338/'2023'!O338*100</f>
        <v>100</v>
      </c>
      <c r="Z338" s="95">
        <f t="shared" si="50"/>
        <v>100.2962962962963</v>
      </c>
      <c r="AA338" s="95">
        <f t="shared" si="51"/>
        <v>104</v>
      </c>
    </row>
    <row r="339" spans="1:27" s="15" customFormat="1" ht="38.25" customHeight="1">
      <c r="A339" s="230" t="s">
        <v>290</v>
      </c>
      <c r="B339" s="231"/>
      <c r="C339" s="231"/>
      <c r="D339" s="231"/>
      <c r="E339" s="232"/>
      <c r="F339" s="195"/>
      <c r="G339" s="111">
        <f t="shared" ref="G339:T339" si="66">SUM(G311:G338)</f>
        <v>87110.92085000001</v>
      </c>
      <c r="H339" s="111">
        <f t="shared" si="66"/>
        <v>86844.397370000006</v>
      </c>
      <c r="I339" s="111">
        <f t="shared" si="66"/>
        <v>144284.97489000001</v>
      </c>
      <c r="J339" s="111">
        <f t="shared" si="66"/>
        <v>144291.17589000001</v>
      </c>
      <c r="K339" s="111">
        <f>SUM(K311:K338)</f>
        <v>462531.46900000004</v>
      </c>
      <c r="L339" s="111"/>
      <c r="M339" s="111"/>
      <c r="N339" s="111"/>
      <c r="O339" s="111"/>
      <c r="P339" s="233">
        <f t="shared" si="66"/>
        <v>3113529.0801848401</v>
      </c>
      <c r="Q339" s="233">
        <f t="shared" si="66"/>
        <v>3083140.664500331</v>
      </c>
      <c r="R339" s="233">
        <f t="shared" si="66"/>
        <v>4181504.8137465701</v>
      </c>
      <c r="S339" s="233">
        <f t="shared" si="66"/>
        <v>4182220.6626266227</v>
      </c>
      <c r="T339" s="233">
        <f t="shared" si="66"/>
        <v>14560395.221058367</v>
      </c>
      <c r="U339" s="233">
        <f>'2023'!V339</f>
        <v>1301654.2746937962</v>
      </c>
      <c r="V339" s="233">
        <f>S339/3</f>
        <v>1394073.5542088742</v>
      </c>
      <c r="W339" s="233">
        <f>T339+U339-V339</f>
        <v>14467975.941543289</v>
      </c>
    </row>
    <row r="340" spans="1:27" s="15" customFormat="1" ht="38.25" customHeight="1">
      <c r="A340" s="230" t="s">
        <v>276</v>
      </c>
      <c r="B340" s="231"/>
      <c r="C340" s="231"/>
      <c r="D340" s="231"/>
      <c r="E340" s="232"/>
      <c r="F340" s="195"/>
      <c r="G340" s="112">
        <f t="shared" ref="G340:T340" si="67">G339+G308</f>
        <v>18104283.224979363</v>
      </c>
      <c r="H340" s="112">
        <f t="shared" si="67"/>
        <v>17586711.592908353</v>
      </c>
      <c r="I340" s="112">
        <f t="shared" si="67"/>
        <v>16924433.240731347</v>
      </c>
      <c r="J340" s="112">
        <f t="shared" si="67"/>
        <v>17783785.735363346</v>
      </c>
      <c r="K340" s="112">
        <f>K339+K308</f>
        <v>70399213.793982372</v>
      </c>
      <c r="L340" s="112"/>
      <c r="M340" s="112"/>
      <c r="N340" s="112"/>
      <c r="O340" s="112"/>
      <c r="P340" s="233">
        <f t="shared" si="67"/>
        <v>436055207.94997162</v>
      </c>
      <c r="Q340" s="233">
        <f t="shared" si="67"/>
        <v>422097289.63919109</v>
      </c>
      <c r="R340" s="233">
        <f t="shared" si="67"/>
        <v>441944107.45136601</v>
      </c>
      <c r="S340" s="233">
        <f t="shared" si="67"/>
        <v>462659963.68434614</v>
      </c>
      <c r="T340" s="233">
        <f t="shared" si="67"/>
        <v>1762756568.7248752</v>
      </c>
      <c r="U340" s="234">
        <f>U339+U308</f>
        <v>142218686.31543544</v>
      </c>
      <c r="V340" s="234">
        <f>V339+V308</f>
        <v>154219987.89478204</v>
      </c>
      <c r="W340" s="234">
        <f>W339+W308</f>
        <v>1750755267.1455288</v>
      </c>
    </row>
    <row r="341" spans="1:27" ht="34.5" hidden="1" customHeight="1">
      <c r="A341" s="7"/>
      <c r="B341" s="10"/>
      <c r="C341" s="19"/>
      <c r="D341" s="7"/>
      <c r="E341" s="7"/>
      <c r="F341" s="7"/>
      <c r="G341" s="8"/>
      <c r="H341" s="7"/>
      <c r="I341" s="7"/>
      <c r="J341" s="7"/>
      <c r="K341" s="8"/>
      <c r="L341" s="7"/>
      <c r="M341" s="7"/>
      <c r="N341" s="7"/>
      <c r="O341" s="8"/>
      <c r="P341" s="7"/>
      <c r="Q341" s="7"/>
      <c r="R341" s="7"/>
      <c r="S341" s="8"/>
      <c r="T341" s="7"/>
      <c r="U341" s="50"/>
      <c r="V341" s="50"/>
      <c r="W341" s="51"/>
    </row>
    <row r="342" spans="1:27" s="65" customFormat="1" ht="67.5" hidden="1" customHeight="1">
      <c r="A342" s="61"/>
      <c r="B342" s="62"/>
      <c r="C342" s="62"/>
      <c r="D342" s="62"/>
      <c r="E342" s="144" t="s">
        <v>394</v>
      </c>
      <c r="F342" s="144"/>
      <c r="G342" s="144"/>
      <c r="H342" s="63"/>
      <c r="I342" s="63"/>
      <c r="J342" s="64"/>
      <c r="K342" s="64"/>
      <c r="L342" s="64"/>
      <c r="M342" s="64"/>
      <c r="R342" s="200"/>
      <c r="S342" s="200"/>
      <c r="T342" s="201"/>
      <c r="U342" s="135"/>
      <c r="X342" s="15"/>
      <c r="Y342" s="15"/>
      <c r="Z342" s="15"/>
      <c r="AA342" s="15"/>
    </row>
    <row r="343" spans="1:27" s="65" customFormat="1" ht="21.75" hidden="1" customHeight="1">
      <c r="A343" s="61"/>
      <c r="B343" s="62"/>
      <c r="C343" s="62"/>
      <c r="D343" s="62"/>
      <c r="E343" s="137"/>
      <c r="F343" s="137"/>
      <c r="H343" s="137"/>
      <c r="I343" s="137"/>
      <c r="J343" s="64"/>
      <c r="K343" s="64"/>
      <c r="L343" s="64"/>
      <c r="M343" s="64"/>
      <c r="X343" s="15"/>
      <c r="Y343" s="15"/>
      <c r="Z343" s="15"/>
      <c r="AA343" s="15"/>
    </row>
    <row r="344" spans="1:27" s="65" customFormat="1" ht="29.25" hidden="1" customHeight="1">
      <c r="A344" s="61"/>
      <c r="B344" s="62"/>
      <c r="C344" s="62"/>
      <c r="D344" s="62"/>
      <c r="E344" s="144" t="s">
        <v>287</v>
      </c>
      <c r="F344" s="144"/>
      <c r="G344" s="144"/>
      <c r="H344" s="202"/>
      <c r="I344" s="203"/>
      <c r="J344" s="66" t="s">
        <v>288</v>
      </c>
      <c r="M344" s="66"/>
      <c r="X344" s="15"/>
      <c r="Y344" s="15"/>
      <c r="Z344" s="15"/>
      <c r="AA344" s="15"/>
    </row>
    <row r="345" spans="1:27" s="65" customFormat="1" ht="29.25" hidden="1" customHeight="1">
      <c r="A345" s="61"/>
      <c r="B345" s="62"/>
      <c r="C345" s="62"/>
      <c r="D345" s="62"/>
      <c r="E345" s="137"/>
      <c r="F345" s="137"/>
      <c r="G345" s="62"/>
      <c r="H345" s="204"/>
      <c r="I345" s="205"/>
      <c r="J345" s="66"/>
      <c r="M345" s="66"/>
      <c r="X345" s="15"/>
      <c r="Y345" s="15"/>
      <c r="Z345" s="15"/>
      <c r="AA345" s="15"/>
    </row>
    <row r="346" spans="1:27" s="65" customFormat="1" ht="116.25" hidden="1" customHeight="1">
      <c r="A346" s="61"/>
      <c r="B346" s="62"/>
      <c r="C346" s="62"/>
      <c r="D346" s="62"/>
      <c r="E346" s="206"/>
      <c r="F346" s="206"/>
      <c r="G346" s="62"/>
      <c r="H346" s="64"/>
      <c r="I346" s="64"/>
      <c r="J346" s="64"/>
      <c r="M346" s="64"/>
      <c r="X346" s="15"/>
      <c r="Y346" s="15"/>
      <c r="Z346" s="15"/>
      <c r="AA346" s="15"/>
    </row>
    <row r="347" spans="1:27" s="65" customFormat="1" ht="29.25" hidden="1" customHeight="1">
      <c r="A347" s="61"/>
      <c r="B347" s="62"/>
      <c r="C347" s="62"/>
      <c r="D347" s="62"/>
      <c r="E347" s="207" t="s">
        <v>395</v>
      </c>
      <c r="F347" s="207"/>
      <c r="G347" s="207"/>
      <c r="H347" s="208"/>
      <c r="I347" s="208"/>
      <c r="J347" s="67" t="s">
        <v>396</v>
      </c>
      <c r="M347" s="67"/>
      <c r="X347" s="15"/>
      <c r="Y347" s="15"/>
      <c r="Z347" s="15"/>
      <c r="AA347" s="15"/>
    </row>
    <row r="348" spans="1:27" s="70" customFormat="1" ht="44.25" hidden="1" customHeight="1">
      <c r="A348" s="68"/>
      <c r="B348" s="69"/>
      <c r="C348" s="69"/>
      <c r="D348" s="69"/>
      <c r="F348" s="71"/>
      <c r="G348" s="71"/>
      <c r="H348" s="209"/>
      <c r="I348" s="209"/>
      <c r="J348" s="72"/>
      <c r="M348" s="72"/>
      <c r="X348" s="15"/>
      <c r="Y348" s="15"/>
      <c r="Z348" s="15"/>
      <c r="AA348" s="15"/>
    </row>
    <row r="349" spans="1:27" ht="34.5" hidden="1" customHeight="1">
      <c r="A349" s="7"/>
      <c r="B349" s="10"/>
      <c r="C349" s="19"/>
      <c r="D349" s="7"/>
      <c r="E349" s="7"/>
      <c r="F349" s="7"/>
      <c r="G349" s="8"/>
      <c r="H349" s="7"/>
      <c r="I349" s="7"/>
      <c r="J349" s="7"/>
      <c r="K349" s="8"/>
      <c r="L349" s="7"/>
      <c r="M349" s="7"/>
      <c r="N349" s="7"/>
      <c r="O349" s="8"/>
      <c r="P349" s="7"/>
      <c r="Q349" s="7"/>
      <c r="R349" s="7"/>
      <c r="S349" s="8"/>
      <c r="T349" s="7"/>
      <c r="U349" s="7"/>
      <c r="V349" s="7"/>
      <c r="W349" s="8"/>
    </row>
    <row r="350" spans="1:27" ht="18.75" customHeight="1">
      <c r="A350" s="143"/>
      <c r="B350" s="143"/>
      <c r="C350" s="143"/>
      <c r="D350" s="143"/>
      <c r="E350" s="143"/>
      <c r="F350" s="7"/>
      <c r="G350" s="8"/>
      <c r="H350" s="7"/>
      <c r="I350" s="7"/>
      <c r="J350" s="7"/>
      <c r="K350" s="8"/>
      <c r="L350" s="7"/>
      <c r="M350" s="7"/>
      <c r="N350" s="7"/>
      <c r="O350" s="8"/>
      <c r="P350" s="7"/>
      <c r="Q350" s="7"/>
      <c r="R350" s="7"/>
      <c r="S350" s="8"/>
      <c r="T350" s="7"/>
      <c r="U350" s="7"/>
      <c r="V350" s="7"/>
      <c r="W350" s="8"/>
    </row>
    <row r="351" spans="1:27" ht="20.25" customHeight="1">
      <c r="A351" s="142"/>
      <c r="B351" s="142"/>
      <c r="C351" s="14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7"/>
      <c r="Q351" s="7"/>
      <c r="R351" s="7"/>
      <c r="S351" s="8"/>
      <c r="T351" s="7"/>
      <c r="U351" s="7"/>
      <c r="V351" s="7"/>
      <c r="W351" s="8"/>
    </row>
    <row r="352" spans="1:27" ht="21" customHeight="1">
      <c r="A352" s="142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</row>
    <row r="353" spans="1:15" ht="24.75" customHeight="1">
      <c r="A353" s="142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</row>
    <row r="354" spans="1:15" ht="19.5" customHeight="1">
      <c r="A354" s="142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</row>
    <row r="355" spans="1:15" ht="24.75" customHeight="1">
      <c r="A355" s="142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</row>
  </sheetData>
  <autoFilter ref="A6:AA340"/>
  <mergeCells count="30">
    <mergeCell ref="A355:O355"/>
    <mergeCell ref="A339:E339"/>
    <mergeCell ref="A340:E340"/>
    <mergeCell ref="A350:E350"/>
    <mergeCell ref="A351:O351"/>
    <mergeCell ref="A352:O352"/>
    <mergeCell ref="A353:O353"/>
    <mergeCell ref="A354:O354"/>
    <mergeCell ref="E342:G342"/>
    <mergeCell ref="X4:AA4"/>
    <mergeCell ref="R342:S342"/>
    <mergeCell ref="E344:G344"/>
    <mergeCell ref="E347:G347"/>
    <mergeCell ref="A308:E308"/>
    <mergeCell ref="A310:C310"/>
    <mergeCell ref="C4:C5"/>
    <mergeCell ref="B4:B5"/>
    <mergeCell ref="A4:A5"/>
    <mergeCell ref="E4:E5"/>
    <mergeCell ref="D4:D5"/>
    <mergeCell ref="W4:W5"/>
    <mergeCell ref="V4:V5"/>
    <mergeCell ref="U4:U5"/>
    <mergeCell ref="P4:T4"/>
    <mergeCell ref="N4:O4"/>
    <mergeCell ref="L3:O3"/>
    <mergeCell ref="L4:M4"/>
    <mergeCell ref="G4:K4"/>
    <mergeCell ref="F4:F5"/>
    <mergeCell ref="G2:N2"/>
  </mergeCells>
  <pageMargins left="0.31496062992125984" right="0.31496062992125984" top="0.78740157480314965" bottom="0.59055118110236227" header="0" footer="0.39370078740157483"/>
  <pageSetup paperSize="9" scale="31" fitToHeight="0" orientation="landscape" r:id="rId1"/>
  <headerFooter>
    <oddFooter>&amp;C&amp;P</oddFooter>
  </headerFooter>
  <colBreaks count="1" manualBreakCount="1">
    <brk id="15" max="3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2022</vt:lpstr>
      <vt:lpstr>2023</vt:lpstr>
      <vt:lpstr>2024</vt:lpstr>
      <vt:lpstr>'2022'!Заголовки_для_печати</vt:lpstr>
      <vt:lpstr>'2023'!Заголовки_для_печати</vt:lpstr>
      <vt:lpstr>'2024'!Заголовки_для_печати</vt:lpstr>
      <vt:lpstr>'2022'!Область_печати</vt:lpstr>
      <vt:lpstr>'2023'!Область_печати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2021-10-19T05:59:41Z</cp:lastPrinted>
  <dcterms:created xsi:type="dcterms:W3CDTF">2011-02-24T08:11:32Z</dcterms:created>
  <dcterms:modified xsi:type="dcterms:W3CDTF">2021-10-19T05:59:44Z</dcterms:modified>
</cp:coreProperties>
</file>